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75" windowWidth="11580" windowHeight="6795" tabRatio="952" activeTab="1"/>
  </bookViews>
  <sheets>
    <sheet name="Interior tapa" sheetId="14" r:id="rId1"/>
    <sheet name="Tapa" sheetId="1" r:id="rId2"/>
    <sheet name="Maq.A- CH.Aut-Maq B" sheetId="10" r:id="rId3"/>
    <sheet name="Comp. no Adm + Ayudante de Maq" sheetId="8" r:id="rId4"/>
    <sheet name="Capataces + Adm B Auxiliar" sheetId="7" r:id="rId5"/>
    <sheet name="Adm A especial. + encargado Cam" sheetId="6" r:id="rId6"/>
    <sheet name="Obrero-portero-sereno-choferes" sheetId="5" r:id="rId7"/>
    <sheet name="Peon de Mant. + Oficial de MAnt" sheetId="11" r:id="rId8"/>
    <sheet name="Medio oficial + Ayudante  Mant." sheetId="4" r:id="rId9"/>
  </sheets>
  <definedNames>
    <definedName name="_xlnm.Print_Area" localSheetId="5">'Adm A especial. + encargado Cam'!$A$2:$S$32</definedName>
    <definedName name="_xlnm.Print_Area" localSheetId="4">'Capataces + Adm B Auxiliar'!$A$1:$S$32</definedName>
    <definedName name="_xlnm.Print_Area" localSheetId="3">'Comp. no Adm + Ayudante de Maq'!$A$1:$S$31</definedName>
    <definedName name="_xlnm.Print_Area" localSheetId="0">'Interior tapa'!$B$3:$E$22</definedName>
    <definedName name="_xlnm.Print_Area" localSheetId="2">'Maq.A- CH.Aut-Maq B'!$B$1:$U$31</definedName>
    <definedName name="_xlnm.Print_Area" localSheetId="8">'Medio oficial + Ayudante  Mant.'!$A$1:$S$32</definedName>
    <definedName name="_xlnm.Print_Area" localSheetId="6">'Obrero-portero-sereno-choferes'!$A$1:$S$32</definedName>
    <definedName name="_xlnm.Print_Area" localSheetId="7">'Peon de Mant. + Oficial de MAnt'!$A$2:$S$32</definedName>
  </definedNames>
  <calcPr calcId="125725"/>
</workbook>
</file>

<file path=xl/calcChain.xml><?xml version="1.0" encoding="utf-8"?>
<calcChain xmlns="http://schemas.openxmlformats.org/spreadsheetml/2006/main">
  <c r="R31" i="10"/>
  <c r="N7" i="4" l="1"/>
  <c r="L7"/>
  <c r="D7"/>
  <c r="B7"/>
  <c r="N7" i="11"/>
  <c r="L7"/>
  <c r="D7"/>
  <c r="B7"/>
  <c r="N7" i="5"/>
  <c r="L7"/>
  <c r="D7"/>
  <c r="B7"/>
  <c r="N7" i="6"/>
  <c r="L7"/>
  <c r="D7"/>
  <c r="B7"/>
  <c r="N7" i="7"/>
  <c r="L7"/>
  <c r="D7"/>
  <c r="B7"/>
  <c r="N6" i="8"/>
  <c r="L6"/>
  <c r="D6"/>
  <c r="B6"/>
  <c r="I6" i="10"/>
  <c r="T31"/>
  <c r="T6"/>
  <c r="P6"/>
  <c r="N6"/>
  <c r="E7"/>
  <c r="C7"/>
  <c r="G4" i="4"/>
  <c r="Q4" s="1"/>
  <c r="G4" i="11"/>
  <c r="Q4" s="1"/>
  <c r="G4" i="5"/>
  <c r="Q4" s="1"/>
  <c r="G4" i="6"/>
  <c r="Q4" s="1"/>
  <c r="G4" i="7"/>
  <c r="Q4" s="1"/>
  <c r="G3" i="8"/>
  <c r="Q3" s="1"/>
  <c r="S3" i="10"/>
  <c r="O32" i="4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O32" i="11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O32" i="5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O32" i="6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O32" i="7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O31" i="8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7"/>
  <c r="D8"/>
  <c r="Q31" i="10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7"/>
  <c r="N9" i="4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8"/>
  <c r="N9" i="11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8"/>
  <c r="N9" i="5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8"/>
  <c r="N9" i="6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8"/>
  <c r="E33"/>
  <c r="E34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8"/>
  <c r="O33" i="7"/>
  <c r="O34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8"/>
  <c r="O32" i="8"/>
  <c r="O33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7"/>
  <c r="D9"/>
  <c r="D11"/>
  <c r="D13"/>
  <c r="D15"/>
  <c r="D17"/>
  <c r="D19"/>
  <c r="D21"/>
  <c r="D23"/>
  <c r="D25"/>
  <c r="D27"/>
  <c r="D29"/>
  <c r="D31"/>
  <c r="P8" i="10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N8"/>
  <c r="O8" s="1"/>
  <c r="R8" s="1"/>
  <c r="N9"/>
  <c r="N10"/>
  <c r="N11"/>
  <c r="N12"/>
  <c r="O12" s="1"/>
  <c r="R12" s="1"/>
  <c r="N13"/>
  <c r="N14"/>
  <c r="N15"/>
  <c r="N16"/>
  <c r="O16" s="1"/>
  <c r="R16" s="1"/>
  <c r="N17"/>
  <c r="N18"/>
  <c r="N19"/>
  <c r="N20"/>
  <c r="O20" s="1"/>
  <c r="R20" s="1"/>
  <c r="N21"/>
  <c r="N22"/>
  <c r="O22" s="1"/>
  <c r="N23"/>
  <c r="N24"/>
  <c r="O24" s="1"/>
  <c r="R24" s="1"/>
  <c r="N25"/>
  <c r="N26"/>
  <c r="N27"/>
  <c r="N28"/>
  <c r="O28" s="1"/>
  <c r="R28" s="1"/>
  <c r="N29"/>
  <c r="N30"/>
  <c r="N31"/>
  <c r="N7"/>
  <c r="O7" s="1"/>
  <c r="O31"/>
  <c r="O30"/>
  <c r="O29"/>
  <c r="O27"/>
  <c r="O25"/>
  <c r="O23"/>
  <c r="O21"/>
  <c r="O19"/>
  <c r="O17"/>
  <c r="O15"/>
  <c r="O14"/>
  <c r="O13"/>
  <c r="O11"/>
  <c r="O10"/>
  <c r="O9"/>
  <c r="O6"/>
  <c r="R6" s="1"/>
  <c r="D7" i="8" l="1"/>
  <c r="D30"/>
  <c r="D28"/>
  <c r="D26"/>
  <c r="D24"/>
  <c r="D22"/>
  <c r="D20"/>
  <c r="D18"/>
  <c r="D16"/>
  <c r="D14"/>
  <c r="D12"/>
  <c r="D10"/>
  <c r="R30" i="10"/>
  <c r="R22"/>
  <c r="R14"/>
  <c r="T14" s="1"/>
  <c r="R10"/>
  <c r="U10" s="1"/>
  <c r="O18"/>
  <c r="R18" s="1"/>
  <c r="O26"/>
  <c r="R26" s="1"/>
  <c r="U14"/>
  <c r="U22"/>
  <c r="T22"/>
  <c r="U30"/>
  <c r="T30"/>
  <c r="U6"/>
  <c r="U8"/>
  <c r="T8"/>
  <c r="U12"/>
  <c r="T12"/>
  <c r="U16"/>
  <c r="T16"/>
  <c r="U20"/>
  <c r="T20"/>
  <c r="U24"/>
  <c r="T24"/>
  <c r="U28"/>
  <c r="T28"/>
  <c r="R7"/>
  <c r="R9"/>
  <c r="R11"/>
  <c r="R13"/>
  <c r="R15"/>
  <c r="R17"/>
  <c r="R19"/>
  <c r="R21"/>
  <c r="R23"/>
  <c r="R25"/>
  <c r="R27"/>
  <c r="R29"/>
  <c r="T10" l="1"/>
  <c r="T18"/>
  <c r="U18"/>
  <c r="T26"/>
  <c r="U26"/>
  <c r="U31"/>
  <c r="T27"/>
  <c r="U27"/>
  <c r="T23"/>
  <c r="U23"/>
  <c r="T19"/>
  <c r="U19"/>
  <c r="T15"/>
  <c r="U15"/>
  <c r="T11"/>
  <c r="U11"/>
  <c r="T7"/>
  <c r="U7"/>
  <c r="T29"/>
  <c r="U29"/>
  <c r="T25"/>
  <c r="U25"/>
  <c r="T21"/>
  <c r="U21"/>
  <c r="T17"/>
  <c r="U17"/>
  <c r="T13"/>
  <c r="U13"/>
  <c r="T9"/>
  <c r="U9"/>
  <c r="G6"/>
  <c r="M7" i="11"/>
  <c r="P7" s="1"/>
  <c r="M7" i="5"/>
  <c r="P7" s="1"/>
  <c r="C7"/>
  <c r="F7" s="1"/>
  <c r="C7" i="6"/>
  <c r="F7" s="1"/>
  <c r="M7" i="7"/>
  <c r="P7" s="1"/>
  <c r="R7" s="1"/>
  <c r="C6" i="8"/>
  <c r="F6" s="1"/>
  <c r="L32" i="4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L32" i="11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L32" i="5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L32" i="6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L32" i="7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L31" i="8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C31" i="10"/>
  <c r="D31" s="1"/>
  <c r="C30"/>
  <c r="D30" s="1"/>
  <c r="C29"/>
  <c r="D29" s="1"/>
  <c r="C28"/>
  <c r="D28" s="1"/>
  <c r="C27"/>
  <c r="D27" s="1"/>
  <c r="C26"/>
  <c r="D26" s="1"/>
  <c r="C25"/>
  <c r="D25" s="1"/>
  <c r="C24"/>
  <c r="C23"/>
  <c r="D23" s="1"/>
  <c r="C22"/>
  <c r="D22" s="1"/>
  <c r="C21"/>
  <c r="D21" s="1"/>
  <c r="C20"/>
  <c r="D20" s="1"/>
  <c r="C19"/>
  <c r="D19" s="1"/>
  <c r="C18"/>
  <c r="D18" s="1"/>
  <c r="C17"/>
  <c r="D17" s="1"/>
  <c r="C16"/>
  <c r="D16" s="1"/>
  <c r="C15"/>
  <c r="D15" s="1"/>
  <c r="C14"/>
  <c r="D14" s="1"/>
  <c r="C13"/>
  <c r="D13" s="1"/>
  <c r="C12"/>
  <c r="D12" s="1"/>
  <c r="C11"/>
  <c r="D11" s="1"/>
  <c r="C10"/>
  <c r="D10" s="1"/>
  <c r="C9"/>
  <c r="D9" s="1"/>
  <c r="C8"/>
  <c r="D8" s="1"/>
  <c r="D7"/>
  <c r="M33" i="4"/>
  <c r="N33" s="1"/>
  <c r="O33"/>
  <c r="M34"/>
  <c r="N34" s="1"/>
  <c r="O34"/>
  <c r="M33" i="11"/>
  <c r="N33" s="1"/>
  <c r="M34"/>
  <c r="N34" s="1"/>
  <c r="C33" i="7"/>
  <c r="D33" s="1"/>
  <c r="E33"/>
  <c r="C34"/>
  <c r="D34" s="1"/>
  <c r="E34"/>
  <c r="M32" i="8"/>
  <c r="N32" s="1"/>
  <c r="M33"/>
  <c r="N33" s="1"/>
  <c r="C33" i="4"/>
  <c r="C34"/>
  <c r="D32" i="10"/>
  <c r="D33"/>
  <c r="M9" i="4" l="1"/>
  <c r="P9" s="1"/>
  <c r="M11"/>
  <c r="P11"/>
  <c r="M13"/>
  <c r="P13"/>
  <c r="M15"/>
  <c r="P15"/>
  <c r="M17"/>
  <c r="P17"/>
  <c r="M19"/>
  <c r="P19"/>
  <c r="M21"/>
  <c r="P21"/>
  <c r="M23"/>
  <c r="P23"/>
  <c r="M25"/>
  <c r="P25"/>
  <c r="M27"/>
  <c r="P27"/>
  <c r="M29"/>
  <c r="P29"/>
  <c r="M31"/>
  <c r="P31"/>
  <c r="M8"/>
  <c r="P8"/>
  <c r="M10"/>
  <c r="P10"/>
  <c r="M12"/>
  <c r="P12"/>
  <c r="M14"/>
  <c r="P14"/>
  <c r="M16"/>
  <c r="P16"/>
  <c r="M18"/>
  <c r="P18"/>
  <c r="M20"/>
  <c r="P20"/>
  <c r="M24"/>
  <c r="P24"/>
  <c r="M28"/>
  <c r="P28"/>
  <c r="M32"/>
  <c r="P32"/>
  <c r="C8"/>
  <c r="F8" s="1"/>
  <c r="C10"/>
  <c r="F10" s="1"/>
  <c r="C12"/>
  <c r="F12" s="1"/>
  <c r="C14"/>
  <c r="F14" s="1"/>
  <c r="C16"/>
  <c r="F16" s="1"/>
  <c r="C20"/>
  <c r="F20" s="1"/>
  <c r="C24"/>
  <c r="F24" s="1"/>
  <c r="C26"/>
  <c r="F26" s="1"/>
  <c r="C28"/>
  <c r="F28" s="1"/>
  <c r="C30"/>
  <c r="F30" s="1"/>
  <c r="C32"/>
  <c r="F32" s="1"/>
  <c r="C9"/>
  <c r="F9" s="1"/>
  <c r="C11"/>
  <c r="F11" s="1"/>
  <c r="C13"/>
  <c r="F13" s="1"/>
  <c r="C15"/>
  <c r="F15" s="1"/>
  <c r="C17"/>
  <c r="F17" s="1"/>
  <c r="C19"/>
  <c r="F19" s="1"/>
  <c r="C21"/>
  <c r="F21" s="1"/>
  <c r="C23"/>
  <c r="F23" s="1"/>
  <c r="C25"/>
  <c r="F25" s="1"/>
  <c r="C27"/>
  <c r="F27" s="1"/>
  <c r="C29"/>
  <c r="F29" s="1"/>
  <c r="C31"/>
  <c r="F31" s="1"/>
  <c r="M9" i="11"/>
  <c r="P9" s="1"/>
  <c r="M11"/>
  <c r="P11"/>
  <c r="M13"/>
  <c r="P13"/>
  <c r="M15"/>
  <c r="P15"/>
  <c r="M17"/>
  <c r="P17"/>
  <c r="M19"/>
  <c r="P19"/>
  <c r="M21"/>
  <c r="P21"/>
  <c r="M23"/>
  <c r="P23"/>
  <c r="M25"/>
  <c r="P25"/>
  <c r="M27"/>
  <c r="P27"/>
  <c r="M29"/>
  <c r="P29"/>
  <c r="M31"/>
  <c r="P31"/>
  <c r="M8"/>
  <c r="P8"/>
  <c r="M10"/>
  <c r="P10"/>
  <c r="M12"/>
  <c r="P12"/>
  <c r="M14"/>
  <c r="P14"/>
  <c r="M16"/>
  <c r="P16"/>
  <c r="M18"/>
  <c r="P18"/>
  <c r="M20"/>
  <c r="P20"/>
  <c r="M22"/>
  <c r="P22"/>
  <c r="M24"/>
  <c r="P24"/>
  <c r="M26"/>
  <c r="P26"/>
  <c r="M28"/>
  <c r="P28"/>
  <c r="M30"/>
  <c r="P30"/>
  <c r="M32"/>
  <c r="P32"/>
  <c r="R7"/>
  <c r="S7"/>
  <c r="C8"/>
  <c r="F8" s="1"/>
  <c r="C10"/>
  <c r="F10" s="1"/>
  <c r="C12"/>
  <c r="F12" s="1"/>
  <c r="C14"/>
  <c r="F14" s="1"/>
  <c r="C16"/>
  <c r="F16" s="1"/>
  <c r="C18"/>
  <c r="F18" s="1"/>
  <c r="C22"/>
  <c r="F22" s="1"/>
  <c r="C26"/>
  <c r="F26" s="1"/>
  <c r="C28"/>
  <c r="F28" s="1"/>
  <c r="C30"/>
  <c r="F30" s="1"/>
  <c r="C32"/>
  <c r="F32" s="1"/>
  <c r="C9"/>
  <c r="F9" s="1"/>
  <c r="C11"/>
  <c r="F11" s="1"/>
  <c r="C13"/>
  <c r="F13" s="1"/>
  <c r="C15"/>
  <c r="F15" s="1"/>
  <c r="C17"/>
  <c r="F17" s="1"/>
  <c r="C19"/>
  <c r="F19" s="1"/>
  <c r="C21"/>
  <c r="F21" s="1"/>
  <c r="C23"/>
  <c r="F23" s="1"/>
  <c r="C25"/>
  <c r="F25" s="1"/>
  <c r="C27"/>
  <c r="F27" s="1"/>
  <c r="C29"/>
  <c r="F29" s="1"/>
  <c r="C31"/>
  <c r="F31" s="1"/>
  <c r="M9" i="5"/>
  <c r="P9" s="1"/>
  <c r="M11"/>
  <c r="P11" s="1"/>
  <c r="M13"/>
  <c r="P13" s="1"/>
  <c r="M15"/>
  <c r="P15" s="1"/>
  <c r="M17"/>
  <c r="P17" s="1"/>
  <c r="M19"/>
  <c r="P19" s="1"/>
  <c r="M21"/>
  <c r="P21" s="1"/>
  <c r="M23"/>
  <c r="P23" s="1"/>
  <c r="M25"/>
  <c r="P25" s="1"/>
  <c r="M27"/>
  <c r="P27" s="1"/>
  <c r="M29"/>
  <c r="P29" s="1"/>
  <c r="M31"/>
  <c r="P31" s="1"/>
  <c r="S7"/>
  <c r="R7"/>
  <c r="M8"/>
  <c r="P8" s="1"/>
  <c r="M10"/>
  <c r="P10" s="1"/>
  <c r="M12"/>
  <c r="P12" s="1"/>
  <c r="M14"/>
  <c r="P14" s="1"/>
  <c r="M16"/>
  <c r="P16" s="1"/>
  <c r="M18"/>
  <c r="P18" s="1"/>
  <c r="M20"/>
  <c r="P20" s="1"/>
  <c r="M22"/>
  <c r="P22" s="1"/>
  <c r="M24"/>
  <c r="P24" s="1"/>
  <c r="M26"/>
  <c r="P26" s="1"/>
  <c r="M28"/>
  <c r="P28" s="1"/>
  <c r="M30"/>
  <c r="P30" s="1"/>
  <c r="M32"/>
  <c r="P32" s="1"/>
  <c r="M9" i="6"/>
  <c r="P9" s="1"/>
  <c r="M11"/>
  <c r="P11"/>
  <c r="M13"/>
  <c r="P13"/>
  <c r="M15"/>
  <c r="P15"/>
  <c r="M17"/>
  <c r="P17"/>
  <c r="M19"/>
  <c r="P19"/>
  <c r="M21"/>
  <c r="P21"/>
  <c r="M23"/>
  <c r="P23"/>
  <c r="M25"/>
  <c r="P25"/>
  <c r="M27"/>
  <c r="P27"/>
  <c r="M29"/>
  <c r="P29"/>
  <c r="M31"/>
  <c r="P31"/>
  <c r="M8"/>
  <c r="P8"/>
  <c r="M12"/>
  <c r="P12"/>
  <c r="M16"/>
  <c r="P16"/>
  <c r="M18"/>
  <c r="P18"/>
  <c r="M22"/>
  <c r="P22"/>
  <c r="M26"/>
  <c r="P26"/>
  <c r="M28"/>
  <c r="P28"/>
  <c r="M30"/>
  <c r="P30"/>
  <c r="M32"/>
  <c r="P32"/>
  <c r="M9" i="7"/>
  <c r="P9" s="1"/>
  <c r="R9" s="1"/>
  <c r="M11"/>
  <c r="P11"/>
  <c r="R11" s="1"/>
  <c r="M13"/>
  <c r="P13"/>
  <c r="R13" s="1"/>
  <c r="M15"/>
  <c r="P15"/>
  <c r="R15" s="1"/>
  <c r="M17"/>
  <c r="P17"/>
  <c r="R17" s="1"/>
  <c r="M19"/>
  <c r="P19"/>
  <c r="R19" s="1"/>
  <c r="M21"/>
  <c r="P21"/>
  <c r="R21" s="1"/>
  <c r="M23"/>
  <c r="P23"/>
  <c r="R23" s="1"/>
  <c r="M25"/>
  <c r="P25"/>
  <c r="R25" s="1"/>
  <c r="M27"/>
  <c r="P27"/>
  <c r="R27" s="1"/>
  <c r="M29"/>
  <c r="P29"/>
  <c r="R29" s="1"/>
  <c r="M31"/>
  <c r="P31"/>
  <c r="R31" s="1"/>
  <c r="M8"/>
  <c r="P8"/>
  <c r="R8" s="1"/>
  <c r="M12"/>
  <c r="P12"/>
  <c r="R12" s="1"/>
  <c r="M16"/>
  <c r="P16"/>
  <c r="R16" s="1"/>
  <c r="M18"/>
  <c r="P18"/>
  <c r="R18" s="1"/>
  <c r="M22"/>
  <c r="P22"/>
  <c r="R22" s="1"/>
  <c r="M26"/>
  <c r="P26"/>
  <c r="R26" s="1"/>
  <c r="M28"/>
  <c r="P28"/>
  <c r="R28" s="1"/>
  <c r="M30"/>
  <c r="P30"/>
  <c r="R30" s="1"/>
  <c r="M32"/>
  <c r="P32"/>
  <c r="R32" s="1"/>
  <c r="S7"/>
  <c r="M8" i="8"/>
  <c r="P8" s="1"/>
  <c r="R8" s="1"/>
  <c r="M10"/>
  <c r="P10" s="1"/>
  <c r="R10" s="1"/>
  <c r="M12"/>
  <c r="P12" s="1"/>
  <c r="R12" s="1"/>
  <c r="M14"/>
  <c r="P14" s="1"/>
  <c r="R14" s="1"/>
  <c r="M16"/>
  <c r="P16" s="1"/>
  <c r="R16" s="1"/>
  <c r="M18"/>
  <c r="P18" s="1"/>
  <c r="R18" s="1"/>
  <c r="M20"/>
  <c r="P20" s="1"/>
  <c r="R20" s="1"/>
  <c r="M22"/>
  <c r="P22" s="1"/>
  <c r="R22" s="1"/>
  <c r="M24"/>
  <c r="P24" s="1"/>
  <c r="R24" s="1"/>
  <c r="M26"/>
  <c r="P26" s="1"/>
  <c r="R26" s="1"/>
  <c r="M28"/>
  <c r="P28" s="1"/>
  <c r="R28" s="1"/>
  <c r="M30"/>
  <c r="P30" s="1"/>
  <c r="R30" s="1"/>
  <c r="M7"/>
  <c r="P7" s="1"/>
  <c r="R7" s="1"/>
  <c r="M9"/>
  <c r="P9" s="1"/>
  <c r="R9" s="1"/>
  <c r="M11"/>
  <c r="P11" s="1"/>
  <c r="R11" s="1"/>
  <c r="M13"/>
  <c r="P13" s="1"/>
  <c r="R13" s="1"/>
  <c r="M15"/>
  <c r="P15" s="1"/>
  <c r="R15" s="1"/>
  <c r="M17"/>
  <c r="P17" s="1"/>
  <c r="R17" s="1"/>
  <c r="M19"/>
  <c r="P19" s="1"/>
  <c r="R19" s="1"/>
  <c r="M23"/>
  <c r="P23" s="1"/>
  <c r="R23" s="1"/>
  <c r="M25"/>
  <c r="P25" s="1"/>
  <c r="R25" s="1"/>
  <c r="M27"/>
  <c r="P27" s="1"/>
  <c r="R27" s="1"/>
  <c r="M29"/>
  <c r="P29" s="1"/>
  <c r="R29" s="1"/>
  <c r="M31"/>
  <c r="P31" s="1"/>
  <c r="R31" s="1"/>
  <c r="J6" i="10"/>
  <c r="G7"/>
  <c r="G9"/>
  <c r="G11"/>
  <c r="G13"/>
  <c r="G15"/>
  <c r="G17"/>
  <c r="G19"/>
  <c r="G21"/>
  <c r="G23"/>
  <c r="G25"/>
  <c r="G27"/>
  <c r="G29"/>
  <c r="G31"/>
  <c r="G8"/>
  <c r="G10"/>
  <c r="G12"/>
  <c r="G14"/>
  <c r="G16"/>
  <c r="G18"/>
  <c r="G20"/>
  <c r="G22"/>
  <c r="G26"/>
  <c r="G28"/>
  <c r="G30"/>
  <c r="C9" i="5"/>
  <c r="F9" s="1"/>
  <c r="C11"/>
  <c r="F11" s="1"/>
  <c r="C13"/>
  <c r="F13" s="1"/>
  <c r="C15"/>
  <c r="F15"/>
  <c r="C17"/>
  <c r="F17"/>
  <c r="C19"/>
  <c r="F19"/>
  <c r="C21"/>
  <c r="F21"/>
  <c r="C23"/>
  <c r="F23"/>
  <c r="C25"/>
  <c r="F25"/>
  <c r="C27"/>
  <c r="F27"/>
  <c r="C29"/>
  <c r="F29"/>
  <c r="C31"/>
  <c r="F31"/>
  <c r="C8"/>
  <c r="F8"/>
  <c r="C10"/>
  <c r="F10"/>
  <c r="C12"/>
  <c r="F12"/>
  <c r="C14"/>
  <c r="F14"/>
  <c r="C16"/>
  <c r="F16"/>
  <c r="C18"/>
  <c r="F18"/>
  <c r="C22"/>
  <c r="F22"/>
  <c r="C26"/>
  <c r="F26"/>
  <c r="C28"/>
  <c r="F28"/>
  <c r="C30"/>
  <c r="F30"/>
  <c r="C32"/>
  <c r="F32"/>
  <c r="I7"/>
  <c r="H7"/>
  <c r="C9" i="6"/>
  <c r="F9" s="1"/>
  <c r="C11"/>
  <c r="F11"/>
  <c r="C13"/>
  <c r="F13"/>
  <c r="C15"/>
  <c r="F15"/>
  <c r="C17"/>
  <c r="F17"/>
  <c r="C19"/>
  <c r="F19"/>
  <c r="C21"/>
  <c r="F21"/>
  <c r="C23"/>
  <c r="F23"/>
  <c r="C25"/>
  <c r="F25"/>
  <c r="C27"/>
  <c r="F27"/>
  <c r="C29"/>
  <c r="F29"/>
  <c r="C31"/>
  <c r="F31"/>
  <c r="I7"/>
  <c r="H7"/>
  <c r="C8"/>
  <c r="F8"/>
  <c r="C10"/>
  <c r="F10"/>
  <c r="C12"/>
  <c r="F12"/>
  <c r="C14"/>
  <c r="F14"/>
  <c r="C16"/>
  <c r="F16"/>
  <c r="C18"/>
  <c r="F18"/>
  <c r="C20"/>
  <c r="F20"/>
  <c r="C22"/>
  <c r="F22"/>
  <c r="C24"/>
  <c r="F24"/>
  <c r="C28"/>
  <c r="F28"/>
  <c r="C32"/>
  <c r="F32"/>
  <c r="C8" i="7"/>
  <c r="F8" s="1"/>
  <c r="C10"/>
  <c r="F10" s="1"/>
  <c r="C12"/>
  <c r="F12" s="1"/>
  <c r="C14"/>
  <c r="F14" s="1"/>
  <c r="C16"/>
  <c r="F16" s="1"/>
  <c r="C18"/>
  <c r="F18" s="1"/>
  <c r="C22"/>
  <c r="F22" s="1"/>
  <c r="C26"/>
  <c r="F26" s="1"/>
  <c r="C28"/>
  <c r="F28" s="1"/>
  <c r="C30"/>
  <c r="F30" s="1"/>
  <c r="C32"/>
  <c r="F32" s="1"/>
  <c r="C9"/>
  <c r="F9" s="1"/>
  <c r="C11"/>
  <c r="F11" s="1"/>
  <c r="C13"/>
  <c r="F13" s="1"/>
  <c r="C15"/>
  <c r="F15" s="1"/>
  <c r="C17"/>
  <c r="F17" s="1"/>
  <c r="C19"/>
  <c r="F19" s="1"/>
  <c r="C21"/>
  <c r="F21" s="1"/>
  <c r="C23"/>
  <c r="F23" s="1"/>
  <c r="C25"/>
  <c r="F25" s="1"/>
  <c r="C27"/>
  <c r="F27" s="1"/>
  <c r="C29"/>
  <c r="F29" s="1"/>
  <c r="C31"/>
  <c r="F31" s="1"/>
  <c r="C8" i="8"/>
  <c r="F8" s="1"/>
  <c r="C12"/>
  <c r="F12" s="1"/>
  <c r="C14"/>
  <c r="F14" s="1"/>
  <c r="C16"/>
  <c r="F16" s="1"/>
  <c r="C18"/>
  <c r="F18" s="1"/>
  <c r="C20"/>
  <c r="F20" s="1"/>
  <c r="C22"/>
  <c r="F22" s="1"/>
  <c r="C24"/>
  <c r="F24" s="1"/>
  <c r="C26"/>
  <c r="F26" s="1"/>
  <c r="C28"/>
  <c r="F28" s="1"/>
  <c r="H6"/>
  <c r="I6"/>
  <c r="C7"/>
  <c r="F7" s="1"/>
  <c r="C9"/>
  <c r="F9" s="1"/>
  <c r="C11"/>
  <c r="F11" s="1"/>
  <c r="C13"/>
  <c r="F13" s="1"/>
  <c r="C15"/>
  <c r="F15" s="1"/>
  <c r="C17"/>
  <c r="F17" s="1"/>
  <c r="C19"/>
  <c r="F19" s="1"/>
  <c r="C21"/>
  <c r="F21" s="1"/>
  <c r="C23"/>
  <c r="F23" s="1"/>
  <c r="C25"/>
  <c r="F25" s="1"/>
  <c r="C27"/>
  <c r="F27" s="1"/>
  <c r="C29"/>
  <c r="F29" s="1"/>
  <c r="C31"/>
  <c r="F31" s="1"/>
  <c r="M6"/>
  <c r="P6" s="1"/>
  <c r="R6" s="1"/>
  <c r="M21"/>
  <c r="P21" s="1"/>
  <c r="R21" s="1"/>
  <c r="C10"/>
  <c r="F10" s="1"/>
  <c r="C30"/>
  <c r="F30" s="1"/>
  <c r="D24" i="10"/>
  <c r="G24" s="1"/>
  <c r="C7" i="4"/>
  <c r="F7" s="1"/>
  <c r="C18"/>
  <c r="F18" s="1"/>
  <c r="C22"/>
  <c r="F22" s="1"/>
  <c r="M7"/>
  <c r="P7" s="1"/>
  <c r="M22"/>
  <c r="P22" s="1"/>
  <c r="M26"/>
  <c r="P26" s="1"/>
  <c r="M30"/>
  <c r="P30" s="1"/>
  <c r="C7" i="11"/>
  <c r="F7" s="1"/>
  <c r="C20"/>
  <c r="F20" s="1"/>
  <c r="C24"/>
  <c r="F24" s="1"/>
  <c r="C20" i="5"/>
  <c r="F20" s="1"/>
  <c r="C24"/>
  <c r="F24" s="1"/>
  <c r="C26" i="6"/>
  <c r="F26" s="1"/>
  <c r="C30"/>
  <c r="F30" s="1"/>
  <c r="M7"/>
  <c r="P7" s="1"/>
  <c r="M10"/>
  <c r="P10" s="1"/>
  <c r="M14"/>
  <c r="P14" s="1"/>
  <c r="M20"/>
  <c r="P20" s="1"/>
  <c r="M24"/>
  <c r="P24" s="1"/>
  <c r="C7" i="7"/>
  <c r="F7" s="1"/>
  <c r="C20"/>
  <c r="F20" s="1"/>
  <c r="C24"/>
  <c r="F24" s="1"/>
  <c r="M10"/>
  <c r="P10" s="1"/>
  <c r="R10" s="1"/>
  <c r="M14"/>
  <c r="P14" s="1"/>
  <c r="R14" s="1"/>
  <c r="M20"/>
  <c r="P20" s="1"/>
  <c r="R20" s="1"/>
  <c r="M24"/>
  <c r="P24" s="1"/>
  <c r="R24" s="1"/>
  <c r="O33" i="5"/>
  <c r="O34" s="1"/>
  <c r="R30" i="4" l="1"/>
  <c r="S30"/>
  <c r="S22"/>
  <c r="R22"/>
  <c r="R26"/>
  <c r="S26"/>
  <c r="S7"/>
  <c r="R7"/>
  <c r="R32"/>
  <c r="S32"/>
  <c r="R28"/>
  <c r="S28"/>
  <c r="R24"/>
  <c r="S24"/>
  <c r="S20"/>
  <c r="R20"/>
  <c r="S18"/>
  <c r="R18"/>
  <c r="S16"/>
  <c r="R16"/>
  <c r="R14"/>
  <c r="S14"/>
  <c r="R12"/>
  <c r="S12"/>
  <c r="R10"/>
  <c r="S10"/>
  <c r="R8"/>
  <c r="S8"/>
  <c r="S31"/>
  <c r="R31"/>
  <c r="S29"/>
  <c r="R29"/>
  <c r="S27"/>
  <c r="R27"/>
  <c r="S25"/>
  <c r="R25"/>
  <c r="S23"/>
  <c r="R23"/>
  <c r="S21"/>
  <c r="R21"/>
  <c r="S19"/>
  <c r="R19"/>
  <c r="S17"/>
  <c r="R17"/>
  <c r="S15"/>
  <c r="R15"/>
  <c r="S13"/>
  <c r="R13"/>
  <c r="S11"/>
  <c r="R11"/>
  <c r="S9"/>
  <c r="R9"/>
  <c r="H22"/>
  <c r="I22"/>
  <c r="H18"/>
  <c r="I18"/>
  <c r="I7"/>
  <c r="H7"/>
  <c r="I31"/>
  <c r="H31"/>
  <c r="I29"/>
  <c r="H29"/>
  <c r="I27"/>
  <c r="H27"/>
  <c r="I25"/>
  <c r="H25"/>
  <c r="I23"/>
  <c r="H23"/>
  <c r="I21"/>
  <c r="H21"/>
  <c r="I19"/>
  <c r="H19"/>
  <c r="I17"/>
  <c r="H17"/>
  <c r="I15"/>
  <c r="H15"/>
  <c r="I13"/>
  <c r="H13"/>
  <c r="I11"/>
  <c r="H11"/>
  <c r="I9"/>
  <c r="H9"/>
  <c r="H32"/>
  <c r="I32"/>
  <c r="H30"/>
  <c r="I30"/>
  <c r="H28"/>
  <c r="I28"/>
  <c r="H26"/>
  <c r="I26"/>
  <c r="H24"/>
  <c r="I24"/>
  <c r="H20"/>
  <c r="I20"/>
  <c r="H16"/>
  <c r="I16"/>
  <c r="H14"/>
  <c r="I14"/>
  <c r="H12"/>
  <c r="I12"/>
  <c r="H10"/>
  <c r="I10"/>
  <c r="I8"/>
  <c r="H8"/>
  <c r="R32" i="11"/>
  <c r="S32"/>
  <c r="R30"/>
  <c r="S30"/>
  <c r="R28"/>
  <c r="S28"/>
  <c r="R26"/>
  <c r="S26"/>
  <c r="R24"/>
  <c r="S24"/>
  <c r="S22"/>
  <c r="R22"/>
  <c r="S20"/>
  <c r="R20"/>
  <c r="S18"/>
  <c r="R18"/>
  <c r="R16"/>
  <c r="S16"/>
  <c r="S14"/>
  <c r="R14"/>
  <c r="R12"/>
  <c r="S12"/>
  <c r="R10"/>
  <c r="S10"/>
  <c r="S8"/>
  <c r="R8"/>
  <c r="S31"/>
  <c r="R31"/>
  <c r="S29"/>
  <c r="R29"/>
  <c r="S27"/>
  <c r="R27"/>
  <c r="S25"/>
  <c r="R25"/>
  <c r="S23"/>
  <c r="R23"/>
  <c r="S21"/>
  <c r="R21"/>
  <c r="S19"/>
  <c r="R19"/>
  <c r="S17"/>
  <c r="R17"/>
  <c r="S15"/>
  <c r="R15"/>
  <c r="S13"/>
  <c r="R13"/>
  <c r="S11"/>
  <c r="R11"/>
  <c r="S9"/>
  <c r="R9"/>
  <c r="H20"/>
  <c r="I20"/>
  <c r="H24"/>
  <c r="I24"/>
  <c r="I7"/>
  <c r="H7"/>
  <c r="I31"/>
  <c r="H31"/>
  <c r="I29"/>
  <c r="H29"/>
  <c r="I27"/>
  <c r="H27"/>
  <c r="I25"/>
  <c r="H25"/>
  <c r="I23"/>
  <c r="H23"/>
  <c r="I21"/>
  <c r="H21"/>
  <c r="I19"/>
  <c r="H19"/>
  <c r="I17"/>
  <c r="H17"/>
  <c r="I15"/>
  <c r="H15"/>
  <c r="I13"/>
  <c r="H13"/>
  <c r="I11"/>
  <c r="H11"/>
  <c r="I9"/>
  <c r="H9"/>
  <c r="H32"/>
  <c r="I32"/>
  <c r="H30"/>
  <c r="I30"/>
  <c r="H28"/>
  <c r="I28"/>
  <c r="H26"/>
  <c r="I26"/>
  <c r="H22"/>
  <c r="I22"/>
  <c r="H18"/>
  <c r="I18"/>
  <c r="H16"/>
  <c r="I16"/>
  <c r="H14"/>
  <c r="I14"/>
  <c r="H12"/>
  <c r="I12"/>
  <c r="H10"/>
  <c r="I10"/>
  <c r="H8"/>
  <c r="I8"/>
  <c r="R32" i="5"/>
  <c r="S32"/>
  <c r="R30"/>
  <c r="S30"/>
  <c r="R28"/>
  <c r="S28"/>
  <c r="R26"/>
  <c r="S26"/>
  <c r="R24"/>
  <c r="S24"/>
  <c r="S22"/>
  <c r="R22"/>
  <c r="R20"/>
  <c r="S20"/>
  <c r="R18"/>
  <c r="S18"/>
  <c r="R16"/>
  <c r="S16"/>
  <c r="R14"/>
  <c r="S14"/>
  <c r="R12"/>
  <c r="S12"/>
  <c r="R10"/>
  <c r="S10"/>
  <c r="R8"/>
  <c r="S8"/>
  <c r="S31"/>
  <c r="R31"/>
  <c r="S29"/>
  <c r="R29"/>
  <c r="S27"/>
  <c r="R27"/>
  <c r="S25"/>
  <c r="R25"/>
  <c r="S23"/>
  <c r="R23"/>
  <c r="S21"/>
  <c r="R21"/>
  <c r="S19"/>
  <c r="R19"/>
  <c r="S17"/>
  <c r="R17"/>
  <c r="S15"/>
  <c r="R15"/>
  <c r="S13"/>
  <c r="R13"/>
  <c r="S11"/>
  <c r="R11"/>
  <c r="S9"/>
  <c r="R9"/>
  <c r="R24" i="6"/>
  <c r="S24"/>
  <c r="R20"/>
  <c r="S20"/>
  <c r="R10"/>
  <c r="S10"/>
  <c r="R14"/>
  <c r="S14"/>
  <c r="S7"/>
  <c r="R7"/>
  <c r="R32"/>
  <c r="S32"/>
  <c r="R30"/>
  <c r="S30"/>
  <c r="R28"/>
  <c r="S28"/>
  <c r="R26"/>
  <c r="S26"/>
  <c r="R22"/>
  <c r="S22"/>
  <c r="R18"/>
  <c r="S18"/>
  <c r="R16"/>
  <c r="S16"/>
  <c r="R12"/>
  <c r="S12"/>
  <c r="R8"/>
  <c r="S8"/>
  <c r="S31"/>
  <c r="R31"/>
  <c r="S29"/>
  <c r="R29"/>
  <c r="S27"/>
  <c r="R27"/>
  <c r="S25"/>
  <c r="R25"/>
  <c r="S23"/>
  <c r="R23"/>
  <c r="S21"/>
  <c r="R21"/>
  <c r="S19"/>
  <c r="R19"/>
  <c r="S17"/>
  <c r="R17"/>
  <c r="S15"/>
  <c r="R15"/>
  <c r="S13"/>
  <c r="R13"/>
  <c r="S11"/>
  <c r="R11"/>
  <c r="S9"/>
  <c r="R9"/>
  <c r="S24" i="7"/>
  <c r="S20"/>
  <c r="S10"/>
  <c r="S14"/>
  <c r="S32"/>
  <c r="S30"/>
  <c r="S28"/>
  <c r="S26"/>
  <c r="S22"/>
  <c r="S18"/>
  <c r="S16"/>
  <c r="S12"/>
  <c r="S8"/>
  <c r="S31"/>
  <c r="S29"/>
  <c r="S27"/>
  <c r="S25"/>
  <c r="S23"/>
  <c r="S21"/>
  <c r="S19"/>
  <c r="S17"/>
  <c r="S15"/>
  <c r="S13"/>
  <c r="S11"/>
  <c r="S9"/>
  <c r="S8" i="8"/>
  <c r="S21"/>
  <c r="S6"/>
  <c r="S31"/>
  <c r="S29"/>
  <c r="S27"/>
  <c r="S25"/>
  <c r="S23"/>
  <c r="S19"/>
  <c r="S17"/>
  <c r="S15"/>
  <c r="S13"/>
  <c r="S11"/>
  <c r="S9"/>
  <c r="S7"/>
  <c r="S30"/>
  <c r="S28"/>
  <c r="S26"/>
  <c r="S24"/>
  <c r="S22"/>
  <c r="S20"/>
  <c r="S18"/>
  <c r="S16"/>
  <c r="S14"/>
  <c r="S12"/>
  <c r="S10"/>
  <c r="I24" i="10"/>
  <c r="J24"/>
  <c r="I30"/>
  <c r="J30"/>
  <c r="I26"/>
  <c r="J26"/>
  <c r="I20"/>
  <c r="J20"/>
  <c r="I16"/>
  <c r="J16"/>
  <c r="I12"/>
  <c r="J12"/>
  <c r="I8"/>
  <c r="J8"/>
  <c r="I29"/>
  <c r="J29"/>
  <c r="I25"/>
  <c r="J25"/>
  <c r="I21"/>
  <c r="J21"/>
  <c r="I17"/>
  <c r="J17"/>
  <c r="I13"/>
  <c r="J13"/>
  <c r="I9"/>
  <c r="J9"/>
  <c r="I28"/>
  <c r="J28"/>
  <c r="I22"/>
  <c r="J22"/>
  <c r="I18"/>
  <c r="J18"/>
  <c r="I14"/>
  <c r="J14"/>
  <c r="I10"/>
  <c r="J10"/>
  <c r="I31"/>
  <c r="J31"/>
  <c r="I27"/>
  <c r="J27"/>
  <c r="I23"/>
  <c r="J23"/>
  <c r="I19"/>
  <c r="J19"/>
  <c r="I15"/>
  <c r="J15"/>
  <c r="I11"/>
  <c r="J11"/>
  <c r="I7"/>
  <c r="J7"/>
  <c r="H20" i="5"/>
  <c r="I20"/>
  <c r="H24"/>
  <c r="I24"/>
  <c r="H32"/>
  <c r="I32"/>
  <c r="H30"/>
  <c r="I30"/>
  <c r="H28"/>
  <c r="I28"/>
  <c r="H26"/>
  <c r="I26"/>
  <c r="H22"/>
  <c r="I22"/>
  <c r="H18"/>
  <c r="I18"/>
  <c r="H16"/>
  <c r="I16"/>
  <c r="H14"/>
  <c r="I14"/>
  <c r="H12"/>
  <c r="I12"/>
  <c r="H10"/>
  <c r="I10"/>
  <c r="H8"/>
  <c r="I8"/>
  <c r="I31"/>
  <c r="H31"/>
  <c r="I29"/>
  <c r="H29"/>
  <c r="I27"/>
  <c r="H27"/>
  <c r="I25"/>
  <c r="H25"/>
  <c r="I23"/>
  <c r="H23"/>
  <c r="I21"/>
  <c r="H21"/>
  <c r="I19"/>
  <c r="H19"/>
  <c r="I17"/>
  <c r="H17"/>
  <c r="I15"/>
  <c r="H15"/>
  <c r="I13"/>
  <c r="H13"/>
  <c r="I11"/>
  <c r="H11"/>
  <c r="I9"/>
  <c r="H9"/>
  <c r="H30" i="6"/>
  <c r="I30"/>
  <c r="H26"/>
  <c r="I26"/>
  <c r="H32"/>
  <c r="I32"/>
  <c r="H28"/>
  <c r="I28"/>
  <c r="H24"/>
  <c r="I24"/>
  <c r="H22"/>
  <c r="I22"/>
  <c r="H20"/>
  <c r="I20"/>
  <c r="H18"/>
  <c r="I18"/>
  <c r="H16"/>
  <c r="I16"/>
  <c r="H14"/>
  <c r="I14"/>
  <c r="H12"/>
  <c r="I12"/>
  <c r="H10"/>
  <c r="I10"/>
  <c r="H8"/>
  <c r="I8"/>
  <c r="I31"/>
  <c r="H31"/>
  <c r="I29"/>
  <c r="H29"/>
  <c r="I27"/>
  <c r="H27"/>
  <c r="I25"/>
  <c r="H25"/>
  <c r="I23"/>
  <c r="H23"/>
  <c r="I21"/>
  <c r="H21"/>
  <c r="I19"/>
  <c r="H19"/>
  <c r="I17"/>
  <c r="H17"/>
  <c r="I15"/>
  <c r="H15"/>
  <c r="I13"/>
  <c r="H13"/>
  <c r="I11"/>
  <c r="H11"/>
  <c r="I9"/>
  <c r="H9"/>
  <c r="H20" i="7"/>
  <c r="I20"/>
  <c r="H16"/>
  <c r="I16"/>
  <c r="H12"/>
  <c r="I12"/>
  <c r="H8"/>
  <c r="I8"/>
  <c r="H24"/>
  <c r="I24"/>
  <c r="H18"/>
  <c r="I18"/>
  <c r="H14"/>
  <c r="I14"/>
  <c r="H10"/>
  <c r="I10"/>
  <c r="I7"/>
  <c r="H7"/>
  <c r="I31"/>
  <c r="H31"/>
  <c r="I29"/>
  <c r="H29"/>
  <c r="I27"/>
  <c r="H27"/>
  <c r="I25"/>
  <c r="H25"/>
  <c r="I23"/>
  <c r="H23"/>
  <c r="I21"/>
  <c r="H21"/>
  <c r="I19"/>
  <c r="H19"/>
  <c r="I17"/>
  <c r="H17"/>
  <c r="I15"/>
  <c r="H15"/>
  <c r="I13"/>
  <c r="H13"/>
  <c r="I11"/>
  <c r="H11"/>
  <c r="I9"/>
  <c r="H9"/>
  <c r="H32"/>
  <c r="I32"/>
  <c r="H30"/>
  <c r="I30"/>
  <c r="H28"/>
  <c r="I28"/>
  <c r="H26"/>
  <c r="I26"/>
  <c r="H22"/>
  <c r="I22"/>
  <c r="I30" i="8"/>
  <c r="H30"/>
  <c r="I10"/>
  <c r="H10"/>
  <c r="H31"/>
  <c r="I31"/>
  <c r="H29"/>
  <c r="I29"/>
  <c r="H27"/>
  <c r="I27"/>
  <c r="H25"/>
  <c r="I25"/>
  <c r="H23"/>
  <c r="I23"/>
  <c r="H21"/>
  <c r="I21"/>
  <c r="H19"/>
  <c r="I19"/>
  <c r="H17"/>
  <c r="I17"/>
  <c r="H15"/>
  <c r="I15"/>
  <c r="H13"/>
  <c r="I13"/>
  <c r="H11"/>
  <c r="I11"/>
  <c r="H9"/>
  <c r="I9"/>
  <c r="I7"/>
  <c r="H7"/>
  <c r="I28"/>
  <c r="H28"/>
  <c r="I26"/>
  <c r="H26"/>
  <c r="I24"/>
  <c r="H24"/>
  <c r="I22"/>
  <c r="H22"/>
  <c r="I20"/>
  <c r="H20"/>
  <c r="I18"/>
  <c r="H18"/>
  <c r="I16"/>
  <c r="H16"/>
  <c r="I14"/>
  <c r="H14"/>
  <c r="I12"/>
  <c r="H12"/>
  <c r="I8"/>
  <c r="H8"/>
</calcChain>
</file>

<file path=xl/sharedStrings.xml><?xml version="1.0" encoding="utf-8"?>
<sst xmlns="http://schemas.openxmlformats.org/spreadsheetml/2006/main" count="213" uniqueCount="59">
  <si>
    <t>Maquinista "A" y Chofer de Autolelevador</t>
  </si>
  <si>
    <t>Sueldo Básico</t>
  </si>
  <si>
    <t>Antigüedad</t>
  </si>
  <si>
    <t>Presentismo</t>
  </si>
  <si>
    <t>Premio Estímulo</t>
  </si>
  <si>
    <t>T O T A L</t>
  </si>
  <si>
    <t>Al ingreso</t>
  </si>
  <si>
    <t>Maquinista "B"</t>
  </si>
  <si>
    <t>Ayudante de Máquina</t>
  </si>
  <si>
    <t>Capataces</t>
  </si>
  <si>
    <t>Encargado de Cámaras</t>
  </si>
  <si>
    <t>Oficial de Mantenimiento</t>
  </si>
  <si>
    <t>Medio Oficial de Mantenimiento</t>
  </si>
  <si>
    <t>Ayudante de Mantenimiento</t>
  </si>
  <si>
    <t>Peón de Mantenimiento</t>
  </si>
  <si>
    <t>Choferes</t>
  </si>
  <si>
    <t>Administrativo "A" Especializado</t>
  </si>
  <si>
    <t>TABLA   DE   SALARIOS</t>
  </si>
  <si>
    <t>Complementario No Administrativo</t>
  </si>
  <si>
    <t>Administrativo "B" Auxiliar</t>
  </si>
  <si>
    <t>Obrero / Portero / Sereno</t>
  </si>
  <si>
    <t xml:space="preserve"> -  2  -</t>
  </si>
  <si>
    <t xml:space="preserve"> -  14  -</t>
  </si>
  <si>
    <t xml:space="preserve"> -  4  -</t>
  </si>
  <si>
    <t xml:space="preserve"> -  12  -</t>
  </si>
  <si>
    <t xml:space="preserve"> -  6  -</t>
  </si>
  <si>
    <t xml:space="preserve"> -  10  -</t>
  </si>
  <si>
    <t xml:space="preserve"> -  8  -</t>
  </si>
  <si>
    <t xml:space="preserve">            VIGENTE</t>
  </si>
  <si>
    <t xml:space="preserve">           Jurisdicción Río Negro, Neuquén y La pampa</t>
  </si>
  <si>
    <r>
      <t xml:space="preserve">   </t>
    </r>
    <r>
      <rPr>
        <b/>
        <sz val="7"/>
        <rFont val="Arial"/>
        <family val="2"/>
      </rPr>
      <t>SECCIONAL CIPOLLETTI</t>
    </r>
    <r>
      <rPr>
        <sz val="7"/>
        <rFont val="Arial"/>
        <family val="2"/>
      </rPr>
      <t xml:space="preserve"> - Personería Gremial nº 141</t>
    </r>
  </si>
  <si>
    <t xml:space="preserve">   M.Muñoz 635  (8324) Cipolletti - Río Negro-  CC.392  -Tel: (0299) 4781305 /2144 /5390</t>
  </si>
  <si>
    <r>
      <t>web</t>
    </r>
    <r>
      <rPr>
        <sz val="7"/>
        <rFont val="Arial"/>
        <family val="2"/>
      </rPr>
      <t>: www.stihmpra.com.ar</t>
    </r>
  </si>
  <si>
    <t xml:space="preserve"> -  3  -</t>
  </si>
  <si>
    <t xml:space="preserve"> -  1  -</t>
  </si>
  <si>
    <t xml:space="preserve"> -  13  -</t>
  </si>
  <si>
    <t xml:space="preserve"> -  5  -</t>
  </si>
  <si>
    <t xml:space="preserve"> -  11  -</t>
  </si>
  <si>
    <t xml:space="preserve"> -  7  -</t>
  </si>
  <si>
    <t xml:space="preserve"> -  9  -</t>
  </si>
  <si>
    <t>Horas               50 %</t>
  </si>
  <si>
    <t>Horas              100 %</t>
  </si>
  <si>
    <t>S.T.I.H.M.P.R.A.</t>
  </si>
  <si>
    <r>
      <rPr>
        <b/>
        <sz val="14"/>
        <rFont val="Stencil"/>
        <family val="5"/>
      </rPr>
      <t xml:space="preserve">                        </t>
    </r>
    <r>
      <rPr>
        <b/>
        <u/>
        <sz val="14"/>
        <rFont val="Stencil"/>
        <family val="5"/>
      </rPr>
      <t>Período</t>
    </r>
  </si>
  <si>
    <t xml:space="preserve">                               ESCALA  SALARIAL  ELABORADA  EN BASE AL CONTENIDO DEL</t>
  </si>
  <si>
    <r>
      <t xml:space="preserve">    </t>
    </r>
    <r>
      <rPr>
        <b/>
        <u/>
        <sz val="7"/>
        <rFont val="Arial"/>
        <family val="2"/>
      </rPr>
      <t>e-mail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: administracion@stihmprarn.com.ar</t>
    </r>
  </si>
  <si>
    <t>Suma Remuner</t>
  </si>
  <si>
    <t>Suma   Remuner</t>
  </si>
  <si>
    <t>Suma  Remuner</t>
  </si>
  <si>
    <t>I N D I C E</t>
  </si>
  <si>
    <t>PAGINA</t>
  </si>
  <si>
    <t>CONTENIDO</t>
  </si>
  <si>
    <t>Maquinista "A" y Chofer de Autoelevador</t>
  </si>
  <si>
    <t>Artículo n° 7  C.C.T.  232/94 : Temperaturista</t>
  </si>
  <si>
    <t xml:space="preserve">                                        ACTA   ACUERDO   S.T.I.H.M.P.R.A.-  C.A.F.I.  18/02/2016</t>
  </si>
  <si>
    <t>Suma No Remunerativa</t>
  </si>
  <si>
    <t>ENERO a DICIEMBRE 2017</t>
  </si>
  <si>
    <t xml:space="preserve"> ENERO  a  DICIEMBRE  2017</t>
  </si>
  <si>
    <t xml:space="preserve">                                                                             EXPTE.   1-223-108923/16</t>
  </si>
</sst>
</file>

<file path=xl/styles.xml><?xml version="1.0" encoding="utf-8"?>
<styleSheet xmlns="http://schemas.openxmlformats.org/spreadsheetml/2006/main">
  <numFmts count="6">
    <numFmt numFmtId="164" formatCode="#,##0.00;[Red]#,##0.00"/>
    <numFmt numFmtId="165" formatCode="0.0000"/>
    <numFmt numFmtId="166" formatCode="0.0"/>
    <numFmt numFmtId="167" formatCode="0.000"/>
    <numFmt numFmtId="168" formatCode="0.00000"/>
    <numFmt numFmtId="169" formatCode="0.000000"/>
  </numFmts>
  <fonts count="30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1"/>
      <name val="Benguiat Frisky"/>
      <family val="4"/>
    </font>
    <font>
      <sz val="7"/>
      <name val="Arial"/>
      <family val="2"/>
    </font>
    <font>
      <b/>
      <sz val="7"/>
      <name val="Arial"/>
      <family val="2"/>
    </font>
    <font>
      <b/>
      <u/>
      <sz val="7"/>
      <name val="Arial"/>
      <family val="2"/>
    </font>
    <font>
      <sz val="12"/>
      <name val="Stencil"/>
      <family val="5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26"/>
      <name val="Stencil"/>
      <family val="5"/>
    </font>
    <font>
      <b/>
      <u/>
      <sz val="14"/>
      <name val="Stencil"/>
      <family val="5"/>
    </font>
    <font>
      <b/>
      <sz val="15"/>
      <name val="Stencil"/>
      <family val="5"/>
    </font>
    <font>
      <sz val="11"/>
      <name val="Arial"/>
      <family val="2"/>
    </font>
    <font>
      <sz val="12"/>
      <name val="Arial"/>
      <family val="2"/>
    </font>
    <font>
      <sz val="10"/>
      <name val="Stencil"/>
      <family val="5"/>
    </font>
    <font>
      <sz val="5.5"/>
      <name val="Arial Narrow"/>
      <family val="2"/>
    </font>
    <font>
      <b/>
      <sz val="5.5"/>
      <name val="Arial"/>
      <family val="2"/>
    </font>
    <font>
      <sz val="12"/>
      <color rgb="FF0000FF"/>
      <name val="Arial Black"/>
      <family val="2"/>
    </font>
    <font>
      <b/>
      <sz val="10"/>
      <color rgb="FF0000FF"/>
      <name val="Arial"/>
      <family val="2"/>
    </font>
    <font>
      <b/>
      <sz val="22"/>
      <color rgb="FF0000FF"/>
      <name val="Stencil"/>
      <family val="5"/>
    </font>
    <font>
      <b/>
      <sz val="14"/>
      <name val="Stencil"/>
      <family val="5"/>
    </font>
    <font>
      <sz val="14"/>
      <name val="Arial Black"/>
      <family val="2"/>
    </font>
    <font>
      <sz val="8"/>
      <name val="Times New Roman"/>
      <family val="1"/>
    </font>
    <font>
      <sz val="5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FF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rgb="FF0000FF"/>
      </top>
      <bottom style="medium">
        <color rgb="FF0000FF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Protection="1">
      <protection locked="0"/>
    </xf>
    <xf numFmtId="2" fontId="0" fillId="0" borderId="0" xfId="0" applyNumberFormat="1"/>
    <xf numFmtId="0" fontId="3" fillId="0" borderId="0" xfId="0" applyFont="1"/>
    <xf numFmtId="2" fontId="0" fillId="0" borderId="0" xfId="0" applyNumberFormat="1" applyFill="1" applyBorder="1"/>
    <xf numFmtId="0" fontId="0" fillId="0" borderId="0" xfId="0" applyFill="1" applyBorder="1"/>
    <xf numFmtId="0" fontId="4" fillId="0" borderId="0" xfId="0" applyFont="1"/>
    <xf numFmtId="164" fontId="3" fillId="0" borderId="0" xfId="0" applyNumberFormat="1" applyFont="1"/>
    <xf numFmtId="0" fontId="3" fillId="0" borderId="0" xfId="0" applyFont="1" applyFill="1" applyBorder="1"/>
    <xf numFmtId="0" fontId="7" fillId="0" borderId="0" xfId="0" applyFont="1"/>
    <xf numFmtId="0" fontId="4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Border="1"/>
    <xf numFmtId="0" fontId="9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/>
    <xf numFmtId="0" fontId="8" fillId="0" borderId="0" xfId="0" applyFont="1" applyFill="1" applyBorder="1"/>
    <xf numFmtId="2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quotePrefix="1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12" fillId="0" borderId="3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12" fillId="0" borderId="4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right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2" fontId="4" fillId="0" borderId="3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 vertical="center"/>
    </xf>
    <xf numFmtId="165" fontId="0" fillId="0" borderId="0" xfId="0" applyNumberFormat="1"/>
    <xf numFmtId="164" fontId="12" fillId="0" borderId="3" xfId="0" applyNumberFormat="1" applyFont="1" applyFill="1" applyBorder="1" applyAlignment="1">
      <alignment vertical="center"/>
    </xf>
    <xf numFmtId="0" fontId="0" fillId="0" borderId="0" xfId="0" applyFill="1"/>
    <xf numFmtId="0" fontId="6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5" fillId="0" borderId="0" xfId="0" applyFont="1"/>
    <xf numFmtId="0" fontId="18" fillId="0" borderId="0" xfId="0" applyFont="1"/>
    <xf numFmtId="0" fontId="19" fillId="0" borderId="0" xfId="0" applyFont="1" applyBorder="1"/>
    <xf numFmtId="0" fontId="19" fillId="0" borderId="0" xfId="0" applyFont="1"/>
    <xf numFmtId="2" fontId="14" fillId="0" borderId="0" xfId="0" applyNumberFormat="1" applyFont="1" applyAlignment="1">
      <alignment horizontal="center"/>
    </xf>
    <xf numFmtId="164" fontId="12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right" vertical="center"/>
    </xf>
    <xf numFmtId="2" fontId="4" fillId="0" borderId="4" xfId="0" applyNumberFormat="1" applyFont="1" applyFill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2" fontId="23" fillId="0" borderId="0" xfId="0" applyNumberFormat="1" applyFont="1"/>
    <xf numFmtId="2" fontId="24" fillId="0" borderId="11" xfId="0" applyNumberFormat="1" applyFont="1" applyFill="1" applyBorder="1"/>
    <xf numFmtId="0" fontId="0" fillId="0" borderId="12" xfId="0" applyFill="1" applyBorder="1"/>
    <xf numFmtId="164" fontId="12" fillId="0" borderId="4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2" fontId="4" fillId="0" borderId="13" xfId="0" applyNumberFormat="1" applyFont="1" applyBorder="1" applyAlignment="1">
      <alignment vertical="center"/>
    </xf>
    <xf numFmtId="0" fontId="0" fillId="0" borderId="12" xfId="0" applyBorder="1"/>
    <xf numFmtId="0" fontId="0" fillId="0" borderId="14" xfId="0" applyFill="1" applyBorder="1"/>
    <xf numFmtId="166" fontId="0" fillId="0" borderId="0" xfId="0" applyNumberFormat="1"/>
    <xf numFmtId="2" fontId="4" fillId="0" borderId="0" xfId="0" applyNumberFormat="1" applyFont="1"/>
    <xf numFmtId="4" fontId="4" fillId="0" borderId="3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0" borderId="17" xfId="0" applyBorder="1"/>
    <xf numFmtId="0" fontId="12" fillId="0" borderId="18" xfId="0" applyFont="1" applyBorder="1" applyAlignment="1">
      <alignment horizontal="center"/>
    </xf>
    <xf numFmtId="0" fontId="12" fillId="0" borderId="19" xfId="0" applyFont="1" applyBorder="1"/>
    <xf numFmtId="0" fontId="0" fillId="0" borderId="20" xfId="0" applyBorder="1"/>
    <xf numFmtId="0" fontId="12" fillId="0" borderId="21" xfId="0" applyFont="1" applyBorder="1" applyAlignment="1">
      <alignment horizontal="center"/>
    </xf>
    <xf numFmtId="0" fontId="12" fillId="0" borderId="0" xfId="0" applyFont="1" applyBorder="1"/>
    <xf numFmtId="0" fontId="0" fillId="0" borderId="22" xfId="0" applyBorder="1"/>
    <xf numFmtId="0" fontId="12" fillId="0" borderId="16" xfId="0" applyFont="1" applyBorder="1"/>
    <xf numFmtId="0" fontId="0" fillId="0" borderId="16" xfId="0" applyBorder="1"/>
    <xf numFmtId="0" fontId="12" fillId="0" borderId="0" xfId="0" applyFont="1" applyBorder="1" applyAlignment="1">
      <alignment horizontal="center"/>
    </xf>
    <xf numFmtId="0" fontId="0" fillId="0" borderId="0" xfId="0" applyBorder="1"/>
    <xf numFmtId="0" fontId="12" fillId="0" borderId="0" xfId="0" applyFont="1" applyAlignment="1">
      <alignment horizontal="center"/>
    </xf>
    <xf numFmtId="0" fontId="12" fillId="0" borderId="0" xfId="0" applyFo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7" fillId="0" borderId="16" xfId="0" applyFont="1" applyBorder="1"/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/>
    <xf numFmtId="167" fontId="0" fillId="0" borderId="0" xfId="0" applyNumberFormat="1"/>
    <xf numFmtId="2" fontId="1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28" fillId="0" borderId="0" xfId="0" applyNumberFormat="1" applyFont="1" applyAlignment="1"/>
    <xf numFmtId="2" fontId="14" fillId="0" borderId="0" xfId="0" applyNumberFormat="1" applyFont="1" applyAlignment="1"/>
    <xf numFmtId="165" fontId="1" fillId="0" borderId="0" xfId="0" applyNumberFormat="1" applyFont="1" applyAlignment="1">
      <alignment vertical="center"/>
    </xf>
    <xf numFmtId="168" fontId="1" fillId="0" borderId="0" xfId="0" applyNumberFormat="1" applyFont="1" applyAlignment="1">
      <alignment vertical="center"/>
    </xf>
    <xf numFmtId="165" fontId="1" fillId="0" borderId="0" xfId="0" applyNumberFormat="1" applyFont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8" fontId="1" fillId="0" borderId="0" xfId="0" applyNumberFormat="1" applyFont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0" fontId="29" fillId="2" borderId="6" xfId="0" applyFont="1" applyFill="1" applyBorder="1" applyAlignment="1">
      <alignment horizontal="center" vertical="center" wrapText="1"/>
    </xf>
    <xf numFmtId="0" fontId="0" fillId="0" borderId="23" xfId="0" applyBorder="1"/>
    <xf numFmtId="168" fontId="0" fillId="0" borderId="0" xfId="0" applyNumberFormat="1"/>
    <xf numFmtId="2" fontId="3" fillId="0" borderId="0" xfId="0" applyNumberFormat="1" applyFont="1"/>
    <xf numFmtId="4" fontId="0" fillId="0" borderId="0" xfId="0" applyNumberFormat="1"/>
    <xf numFmtId="0" fontId="20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7" fillId="0" borderId="0" xfId="0" applyFont="1" applyAlignment="1">
      <alignment horizontal="left" shrinkToFit="1"/>
    </xf>
    <xf numFmtId="0" fontId="20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69" fontId="4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9"/>
  <sheetViews>
    <sheetView zoomScale="85" workbookViewId="0">
      <selection activeCell="I16" sqref="I16"/>
    </sheetView>
  </sheetViews>
  <sheetFormatPr baseColWidth="10" defaultRowHeight="12.75"/>
  <cols>
    <col min="1" max="1" width="4.42578125" customWidth="1"/>
    <col min="2" max="2" width="11.42578125" style="79"/>
    <col min="3" max="3" width="2.140625" style="79" customWidth="1"/>
    <col min="4" max="4" width="34.42578125" customWidth="1"/>
    <col min="5" max="5" width="5" customWidth="1"/>
  </cols>
  <sheetData>
    <row r="2" spans="2:5" ht="58.5" customHeight="1" thickBot="1"/>
    <row r="3" spans="2:5" ht="22.5">
      <c r="B3" s="95"/>
      <c r="C3" s="96"/>
      <c r="D3" s="97" t="s">
        <v>49</v>
      </c>
      <c r="E3" s="82"/>
    </row>
    <row r="4" spans="2:5" ht="13.5" thickBot="1">
      <c r="B4" s="98"/>
      <c r="C4" s="99"/>
      <c r="D4" s="92"/>
      <c r="E4" s="88"/>
    </row>
    <row r="5" spans="2:5">
      <c r="B5" s="80" t="s">
        <v>50</v>
      </c>
      <c r="C5" s="80"/>
      <c r="D5" s="81" t="s">
        <v>51</v>
      </c>
      <c r="E5" s="82"/>
    </row>
    <row r="6" spans="2:5" ht="4.5" customHeight="1" thickBot="1">
      <c r="B6" s="83"/>
      <c r="C6" s="83"/>
      <c r="D6" s="84"/>
      <c r="E6" s="85"/>
    </row>
    <row r="7" spans="2:5" ht="20.100000000000001" customHeight="1">
      <c r="B7" s="86">
        <v>1</v>
      </c>
      <c r="C7" s="86"/>
      <c r="D7" s="87" t="s">
        <v>52</v>
      </c>
      <c r="E7" s="88"/>
    </row>
    <row r="8" spans="2:5" ht="20.100000000000001" customHeight="1">
      <c r="B8" s="86">
        <v>2</v>
      </c>
      <c r="C8" s="86"/>
      <c r="D8" s="87" t="s">
        <v>7</v>
      </c>
      <c r="E8" s="88"/>
    </row>
    <row r="9" spans="2:5" ht="20.100000000000001" customHeight="1">
      <c r="B9" s="86">
        <v>3</v>
      </c>
      <c r="C9" s="86"/>
      <c r="D9" s="87" t="s">
        <v>8</v>
      </c>
      <c r="E9" s="88"/>
    </row>
    <row r="10" spans="2:5" ht="20.100000000000001" customHeight="1">
      <c r="B10" s="86">
        <v>4</v>
      </c>
      <c r="C10" s="86"/>
      <c r="D10" s="87" t="s">
        <v>9</v>
      </c>
      <c r="E10" s="88"/>
    </row>
    <row r="11" spans="2:5" ht="20.100000000000001" customHeight="1">
      <c r="B11" s="86">
        <v>5</v>
      </c>
      <c r="C11" s="86"/>
      <c r="D11" s="87" t="s">
        <v>10</v>
      </c>
      <c r="E11" s="88"/>
    </row>
    <row r="12" spans="2:5" ht="20.100000000000001" customHeight="1">
      <c r="B12" s="86">
        <v>6</v>
      </c>
      <c r="C12" s="86"/>
      <c r="D12" s="87" t="s">
        <v>20</v>
      </c>
      <c r="E12" s="88"/>
    </row>
    <row r="13" spans="2:5" ht="20.100000000000001" customHeight="1">
      <c r="B13" s="86">
        <v>7</v>
      </c>
      <c r="C13" s="86"/>
      <c r="D13" s="87" t="s">
        <v>11</v>
      </c>
      <c r="E13" s="88"/>
    </row>
    <row r="14" spans="2:5" ht="20.100000000000001" customHeight="1">
      <c r="B14" s="86">
        <v>8</v>
      </c>
      <c r="C14" s="86"/>
      <c r="D14" s="87" t="s">
        <v>12</v>
      </c>
      <c r="E14" s="88"/>
    </row>
    <row r="15" spans="2:5" ht="20.100000000000001" customHeight="1">
      <c r="B15" s="86">
        <v>9</v>
      </c>
      <c r="C15" s="86"/>
      <c r="D15" s="87" t="s">
        <v>13</v>
      </c>
      <c r="E15" s="88"/>
    </row>
    <row r="16" spans="2:5" ht="20.100000000000001" customHeight="1">
      <c r="B16" s="86">
        <v>10</v>
      </c>
      <c r="C16" s="86"/>
      <c r="D16" s="87" t="s">
        <v>14</v>
      </c>
      <c r="E16" s="88"/>
    </row>
    <row r="17" spans="2:5" ht="20.100000000000001" customHeight="1">
      <c r="B17" s="86">
        <v>11</v>
      </c>
      <c r="C17" s="86"/>
      <c r="D17" s="87" t="s">
        <v>15</v>
      </c>
      <c r="E17" s="88"/>
    </row>
    <row r="18" spans="2:5" ht="20.100000000000001" customHeight="1">
      <c r="B18" s="86">
        <v>12</v>
      </c>
      <c r="C18" s="86"/>
      <c r="D18" s="87" t="s">
        <v>16</v>
      </c>
      <c r="E18" s="88"/>
    </row>
    <row r="19" spans="2:5" ht="20.100000000000001" customHeight="1">
      <c r="B19" s="86">
        <v>13</v>
      </c>
      <c r="C19" s="86"/>
      <c r="D19" s="87" t="s">
        <v>19</v>
      </c>
      <c r="E19" s="88"/>
    </row>
    <row r="20" spans="2:5" ht="20.100000000000001" customHeight="1">
      <c r="B20" s="86">
        <v>14</v>
      </c>
      <c r="C20" s="86"/>
      <c r="D20" s="87" t="s">
        <v>18</v>
      </c>
      <c r="E20" s="88"/>
    </row>
    <row r="21" spans="2:5" ht="20.100000000000001" customHeight="1">
      <c r="B21" s="86">
        <v>15</v>
      </c>
      <c r="C21" s="86"/>
      <c r="D21" s="87" t="s">
        <v>53</v>
      </c>
      <c r="E21" s="88"/>
    </row>
    <row r="22" spans="2:5" ht="20.100000000000001" customHeight="1" thickBot="1">
      <c r="B22" s="83"/>
      <c r="C22" s="83"/>
      <c r="D22" s="100"/>
      <c r="E22" s="85"/>
    </row>
    <row r="23" spans="2:5" ht="20.100000000000001" customHeight="1">
      <c r="B23" s="81"/>
      <c r="C23" s="81"/>
      <c r="D23" s="89"/>
      <c r="E23" s="90"/>
    </row>
    <row r="24" spans="2:5" ht="20.100000000000001" customHeight="1">
      <c r="B24" s="91"/>
      <c r="C24" s="91"/>
      <c r="D24" s="87"/>
      <c r="E24" s="92"/>
    </row>
    <row r="25" spans="2:5" ht="20.100000000000001" customHeight="1">
      <c r="B25" s="93"/>
      <c r="C25" s="93"/>
      <c r="D25" s="94"/>
    </row>
    <row r="26" spans="2:5" ht="20.100000000000001" customHeight="1">
      <c r="B26" s="93"/>
      <c r="C26" s="93"/>
      <c r="D26" s="94"/>
    </row>
    <row r="27" spans="2:5" ht="20.100000000000001" customHeight="1"/>
    <row r="28" spans="2:5" ht="20.100000000000001" customHeight="1"/>
    <row r="29" spans="2:5" ht="20.100000000000001" customHeight="1"/>
  </sheetData>
  <printOptions verticalCentered="1"/>
  <pageMargins left="1.5748031496062993" right="0.47244094488188981" top="0.27559055118110237" bottom="0.98425196850393704" header="0.15748031496062992" footer="0"/>
  <pageSetup paperSize="5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H1:N21"/>
  <sheetViews>
    <sheetView tabSelected="1" topLeftCell="B1" zoomScale="75" zoomScaleNormal="50" workbookViewId="0">
      <selection activeCell="H15" sqref="H15:N15"/>
    </sheetView>
  </sheetViews>
  <sheetFormatPr baseColWidth="10" defaultRowHeight="12.75"/>
  <cols>
    <col min="7" max="7" width="16.28515625" customWidth="1"/>
    <col min="8" max="8" width="9.5703125" customWidth="1"/>
    <col min="12" max="12" width="9.85546875" customWidth="1"/>
    <col min="13" max="13" width="1.5703125" customWidth="1"/>
    <col min="14" max="14" width="23.28515625" customWidth="1"/>
  </cols>
  <sheetData>
    <row r="1" spans="8:14" ht="105" customHeight="1">
      <c r="H1" s="1"/>
    </row>
    <row r="2" spans="8:14" ht="13.5" customHeight="1">
      <c r="H2" s="1"/>
    </row>
    <row r="3" spans="8:14" ht="12" customHeight="1">
      <c r="H3" s="1"/>
    </row>
    <row r="4" spans="8:14" ht="34.5">
      <c r="I4" s="118" t="s">
        <v>17</v>
      </c>
      <c r="J4" s="118"/>
      <c r="K4" s="118"/>
      <c r="L4" s="118"/>
      <c r="M4" s="118"/>
      <c r="N4" s="118"/>
    </row>
    <row r="5" spans="8:14" ht="32.25" customHeight="1">
      <c r="I5" s="118" t="s">
        <v>28</v>
      </c>
      <c r="J5" s="118"/>
      <c r="K5" s="118"/>
      <c r="L5" s="118"/>
      <c r="M5" s="118"/>
      <c r="N5" s="118"/>
    </row>
    <row r="6" spans="8:14" ht="17.25" customHeight="1">
      <c r="I6" s="51"/>
    </row>
    <row r="7" spans="8:14" ht="16.5" customHeight="1">
      <c r="I7" s="119" t="s">
        <v>43</v>
      </c>
      <c r="J7" s="119"/>
      <c r="K7" s="119"/>
      <c r="L7" s="119"/>
      <c r="M7" s="119"/>
      <c r="N7" s="119"/>
    </row>
    <row r="8" spans="8:14" ht="30" customHeight="1">
      <c r="I8" s="120" t="s">
        <v>57</v>
      </c>
      <c r="J8" s="120"/>
      <c r="K8" s="120"/>
      <c r="L8" s="120"/>
      <c r="M8" s="120"/>
      <c r="N8" s="120"/>
    </row>
    <row r="9" spans="8:14" ht="24.75" customHeight="1">
      <c r="H9" s="121" t="s">
        <v>29</v>
      </c>
      <c r="I9" s="121"/>
      <c r="J9" s="121"/>
      <c r="K9" s="121"/>
      <c r="L9" s="121"/>
      <c r="M9" s="121"/>
      <c r="N9" s="121"/>
    </row>
    <row r="10" spans="8:14" s="52" customFormat="1" ht="26.25" customHeight="1">
      <c r="J10" s="53"/>
      <c r="K10" s="53"/>
      <c r="L10" s="53"/>
      <c r="M10" s="53"/>
      <c r="N10" s="53"/>
    </row>
    <row r="11" spans="8:14" s="52" customFormat="1" ht="24.95" customHeight="1">
      <c r="H11" s="14"/>
      <c r="J11" s="53"/>
      <c r="K11" s="53"/>
      <c r="L11" s="53"/>
      <c r="M11" s="53"/>
      <c r="N11" s="53"/>
    </row>
    <row r="12" spans="8:14" s="52" customFormat="1" ht="24.95" customHeight="1">
      <c r="H12" s="117" t="s">
        <v>44</v>
      </c>
      <c r="I12" s="117"/>
      <c r="J12" s="117"/>
      <c r="K12" s="117"/>
      <c r="L12" s="117"/>
      <c r="M12" s="117"/>
      <c r="N12" s="117"/>
    </row>
    <row r="13" spans="8:14" s="52" customFormat="1" ht="24.95" customHeight="1">
      <c r="H13" s="122" t="s">
        <v>54</v>
      </c>
      <c r="I13" s="122"/>
      <c r="J13" s="122"/>
      <c r="K13" s="122"/>
      <c r="L13" s="122"/>
      <c r="M13" s="122"/>
      <c r="N13" s="122"/>
    </row>
    <row r="14" spans="8:14" s="52" customFormat="1" ht="24.95" customHeight="1">
      <c r="H14" s="117" t="s">
        <v>58</v>
      </c>
      <c r="I14" s="117"/>
      <c r="J14" s="117"/>
      <c r="K14" s="117"/>
      <c r="L14" s="117"/>
      <c r="M14" s="117"/>
      <c r="N14" s="117"/>
    </row>
    <row r="15" spans="8:14" s="52" customFormat="1" ht="24.95" customHeight="1">
      <c r="H15" s="117"/>
      <c r="I15" s="117"/>
      <c r="J15" s="117"/>
      <c r="K15" s="117"/>
      <c r="L15" s="117"/>
      <c r="M15" s="117"/>
      <c r="N15" s="117"/>
    </row>
    <row r="16" spans="8:14" s="52" customFormat="1" ht="24.95" customHeight="1">
      <c r="J16" s="54"/>
      <c r="K16" s="54"/>
      <c r="L16" s="54"/>
      <c r="M16" s="54"/>
      <c r="N16" s="54"/>
    </row>
    <row r="17" spans="8:14" s="52" customFormat="1" ht="24.95" customHeight="1">
      <c r="I17" s="9"/>
    </row>
    <row r="18" spans="8:14" s="52" customFormat="1" ht="24.95" customHeight="1">
      <c r="I18" s="9"/>
      <c r="J18" s="37"/>
    </row>
    <row r="19" spans="8:14" s="52" customFormat="1" ht="24.95" customHeight="1">
      <c r="H19" s="14"/>
      <c r="I19" s="9"/>
    </row>
    <row r="20" spans="8:14" s="6" customFormat="1" ht="11.25">
      <c r="H20" s="11" t="s">
        <v>30</v>
      </c>
      <c r="L20" s="12" t="s">
        <v>45</v>
      </c>
    </row>
    <row r="21" spans="8:14" s="6" customFormat="1" ht="11.25">
      <c r="H21" s="11" t="s">
        <v>31</v>
      </c>
      <c r="M21" s="10"/>
      <c r="N21" s="13" t="s">
        <v>32</v>
      </c>
    </row>
  </sheetData>
  <mergeCells count="9">
    <mergeCell ref="H15:N15"/>
    <mergeCell ref="I4:N4"/>
    <mergeCell ref="I5:N5"/>
    <mergeCell ref="I7:N7"/>
    <mergeCell ref="I8:N8"/>
    <mergeCell ref="H9:N9"/>
    <mergeCell ref="H12:N12"/>
    <mergeCell ref="H13:N13"/>
    <mergeCell ref="H14:N14"/>
  </mergeCells>
  <phoneticPr fontId="13" type="noConversion"/>
  <printOptions horizontalCentered="1"/>
  <pageMargins left="0.78740157480314965" right="0.39370078740157483" top="0.47244094488188981" bottom="0.43307086614173229" header="0" footer="0"/>
  <pageSetup paperSize="5" scale="93" orientation="landscape" horizontalDpi="300" verticalDpi="300" r:id="rId1"/>
  <headerFooter alignWithMargins="0"/>
  <legacyDrawing r:id="rId2"/>
  <oleObjects>
    <oleObject progId="CorelDraw.Gráfico.9" shapeId="1034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opLeftCell="M1" zoomScaleNormal="100" workbookViewId="0">
      <selection activeCell="P38" sqref="P38"/>
    </sheetView>
  </sheetViews>
  <sheetFormatPr baseColWidth="10" defaultRowHeight="12.75"/>
  <cols>
    <col min="1" max="1" width="4.7109375" customWidth="1"/>
    <col min="2" max="2" width="6.85546875" style="2" customWidth="1"/>
    <col min="3" max="3" width="8.7109375" customWidth="1"/>
    <col min="4" max="4" width="8.42578125" style="46" customWidth="1"/>
    <col min="5" max="5" width="7.7109375" style="46" customWidth="1"/>
    <col min="6" max="6" width="6.85546875" customWidth="1"/>
    <col min="7" max="7" width="9.42578125" customWidth="1"/>
    <col min="8" max="8" width="8.42578125" customWidth="1"/>
    <col min="9" max="9" width="7.7109375" customWidth="1"/>
    <col min="10" max="10" width="8.42578125" style="38" customWidth="1"/>
    <col min="13" max="16" width="7.7109375" customWidth="1"/>
    <col min="17" max="17" width="7.7109375" style="2" customWidth="1"/>
    <col min="18" max="18" width="9.5703125" style="3" customWidth="1"/>
    <col min="19" max="19" width="8.28515625" customWidth="1"/>
    <col min="20" max="20" width="7.85546875" style="3" customWidth="1"/>
    <col min="21" max="21" width="8.140625" customWidth="1"/>
  </cols>
  <sheetData>
    <row r="1" spans="1:21" ht="6.75" customHeight="1"/>
    <row r="2" spans="1:21" ht="18.75" customHeight="1" thickBot="1">
      <c r="B2" s="68" t="s">
        <v>42</v>
      </c>
      <c r="I2" s="38"/>
      <c r="J2" s="27" t="s">
        <v>34</v>
      </c>
      <c r="M2" s="27" t="s">
        <v>21</v>
      </c>
      <c r="N2" s="68" t="s">
        <v>42</v>
      </c>
      <c r="R2"/>
      <c r="T2" s="38"/>
      <c r="U2" s="27"/>
    </row>
    <row r="3" spans="1:21" ht="16.5" thickBot="1">
      <c r="A3" s="5"/>
      <c r="B3" s="3" t="s">
        <v>0</v>
      </c>
      <c r="D3" s="20"/>
      <c r="E3" s="47"/>
      <c r="H3" s="69" t="s">
        <v>56</v>
      </c>
      <c r="I3" s="72"/>
      <c r="J3" s="74"/>
      <c r="N3" s="3" t="s">
        <v>7</v>
      </c>
      <c r="Q3" s="4"/>
      <c r="S3" s="69" t="str">
        <f>+H3</f>
        <v>ENERO a DICIEMBRE 2017</v>
      </c>
      <c r="T3" s="113"/>
      <c r="U3" s="72"/>
    </row>
    <row r="4" spans="1:21" ht="6.75" customHeight="1" thickBot="1">
      <c r="B4" s="3"/>
      <c r="D4" s="20"/>
      <c r="E4" s="47"/>
      <c r="F4" s="5"/>
      <c r="G4" s="8"/>
      <c r="H4" s="8"/>
      <c r="I4" s="5"/>
      <c r="J4" s="39"/>
      <c r="S4" s="8"/>
    </row>
    <row r="5" spans="1:21" s="11" customFormat="1" ht="24.75" customHeight="1">
      <c r="A5" s="15"/>
      <c r="B5" s="59" t="s">
        <v>2</v>
      </c>
      <c r="C5" s="60" t="s">
        <v>1</v>
      </c>
      <c r="D5" s="61" t="s">
        <v>3</v>
      </c>
      <c r="E5" s="61" t="s">
        <v>4</v>
      </c>
      <c r="F5" s="112" t="s">
        <v>46</v>
      </c>
      <c r="G5" s="60" t="s">
        <v>5</v>
      </c>
      <c r="H5" s="112" t="s">
        <v>55</v>
      </c>
      <c r="I5" s="60" t="s">
        <v>40</v>
      </c>
      <c r="J5" s="62" t="s">
        <v>41</v>
      </c>
      <c r="M5" s="59" t="s">
        <v>2</v>
      </c>
      <c r="N5" s="60" t="s">
        <v>1</v>
      </c>
      <c r="O5" s="61" t="s">
        <v>3</v>
      </c>
      <c r="P5" s="112" t="s">
        <v>4</v>
      </c>
      <c r="Q5" s="112" t="s">
        <v>47</v>
      </c>
      <c r="R5" s="60" t="s">
        <v>5</v>
      </c>
      <c r="S5" s="112" t="s">
        <v>55</v>
      </c>
      <c r="T5" s="60" t="s">
        <v>40</v>
      </c>
      <c r="U5" s="62" t="s">
        <v>41</v>
      </c>
    </row>
    <row r="6" spans="1:21" s="17" customFormat="1" ht="17.100000000000001" customHeight="1">
      <c r="A6" s="16"/>
      <c r="B6" s="18" t="s">
        <v>6</v>
      </c>
      <c r="C6" s="78">
        <v>14017.54</v>
      </c>
      <c r="D6" s="42">
        <v>2803.5</v>
      </c>
      <c r="E6" s="42">
        <v>2351.9899999999998</v>
      </c>
      <c r="F6" s="30">
        <v>970.48</v>
      </c>
      <c r="G6" s="45">
        <f>SUM(C6:F6)</f>
        <v>20143.509999999998</v>
      </c>
      <c r="H6" s="30">
        <v>1200</v>
      </c>
      <c r="I6" s="30">
        <f>G6/200*1.5</f>
        <v>151.076325</v>
      </c>
      <c r="J6" s="63">
        <f>G6/200*2</f>
        <v>201.43509999999998</v>
      </c>
      <c r="L6" s="43"/>
      <c r="M6" s="18" t="s">
        <v>6</v>
      </c>
      <c r="N6" s="42">
        <f>10692.45*1.3</f>
        <v>13900.185000000001</v>
      </c>
      <c r="O6" s="29">
        <f>N6*20/100</f>
        <v>2780.0370000000003</v>
      </c>
      <c r="P6" s="29">
        <f>1793.27*1.3</f>
        <v>2331.2510000000002</v>
      </c>
      <c r="Q6" s="30">
        <v>970.48</v>
      </c>
      <c r="R6" s="31">
        <f>SUM(N6:Q6)</f>
        <v>19981.953000000001</v>
      </c>
      <c r="S6" s="30">
        <v>1200</v>
      </c>
      <c r="T6" s="30">
        <f>R6/200*1.5</f>
        <v>149.86464750000002</v>
      </c>
      <c r="U6" s="63">
        <f>R6/200*2</f>
        <v>199.81953000000001</v>
      </c>
    </row>
    <row r="7" spans="1:21" s="17" customFormat="1" ht="17.100000000000001" customHeight="1">
      <c r="A7" s="16"/>
      <c r="B7" s="18">
        <v>1</v>
      </c>
      <c r="C7" s="40">
        <f>($C$6*1.5%*B7)+$C$6</f>
        <v>14227.803100000001</v>
      </c>
      <c r="D7" s="42">
        <f t="shared" ref="D7:D31" si="0">C7*20/100</f>
        <v>2845.5606200000002</v>
      </c>
      <c r="E7" s="42">
        <f>+$E$6+$E$6*0.015*B7</f>
        <v>2387.2698499999997</v>
      </c>
      <c r="F7" s="40">
        <f>($F$6*1.5%*B7)+$F$6</f>
        <v>985.03719999999998</v>
      </c>
      <c r="G7" s="45">
        <f t="shared" ref="G7:G31" si="1">SUM(C7:F7)</f>
        <v>20445.670770000001</v>
      </c>
      <c r="H7" s="30">
        <v>1200</v>
      </c>
      <c r="I7" s="30">
        <f t="shared" ref="I7:I31" si="2">G7/200*1.5</f>
        <v>153.342530775</v>
      </c>
      <c r="J7" s="63">
        <f t="shared" ref="J7:J31" si="3">G7/200*2</f>
        <v>204.45670770000001</v>
      </c>
      <c r="K7" s="43"/>
      <c r="L7" s="43"/>
      <c r="M7" s="35">
        <v>1</v>
      </c>
      <c r="N7" s="29">
        <f>($N$6*1.5%*M7)+$N$6</f>
        <v>14108.687775000002</v>
      </c>
      <c r="O7" s="29">
        <f t="shared" ref="O7:O31" si="4">N7*20/100</f>
        <v>2821.7375550000002</v>
      </c>
      <c r="P7" s="29">
        <f>+$P$6+$P$6*0.015*M7</f>
        <v>2366.2197650000003</v>
      </c>
      <c r="Q7" s="40">
        <f>($F$6*1.5%*M7)+$F$6</f>
        <v>985.03719999999998</v>
      </c>
      <c r="R7" s="31">
        <f t="shared" ref="R7:R30" si="5">SUM(N7:Q7)</f>
        <v>20281.682295000002</v>
      </c>
      <c r="S7" s="30">
        <v>1200</v>
      </c>
      <c r="T7" s="30">
        <f t="shared" ref="T7:T30" si="6">R7/200*1.5</f>
        <v>152.11261721250003</v>
      </c>
      <c r="U7" s="63">
        <f t="shared" ref="U7:U31" si="7">R7/200*2</f>
        <v>202.81682295000002</v>
      </c>
    </row>
    <row r="8" spans="1:21" s="17" customFormat="1" ht="17.100000000000001" customHeight="1">
      <c r="A8" s="16"/>
      <c r="B8" s="18">
        <v>2</v>
      </c>
      <c r="C8" s="40">
        <f t="shared" ref="C8:C31" si="8">($C$6*1.5%*B8)+$C$6</f>
        <v>14438.066200000001</v>
      </c>
      <c r="D8" s="42">
        <f t="shared" si="0"/>
        <v>2887.6132400000001</v>
      </c>
      <c r="E8" s="42">
        <f t="shared" ref="E8:E31" si="9">+$E$6+$E$6*0.015*B8</f>
        <v>2422.5496999999996</v>
      </c>
      <c r="F8" s="40">
        <f t="shared" ref="F8:F31" si="10">($F$6*1.5%*B8)+$F$6</f>
        <v>999.59440000000006</v>
      </c>
      <c r="G8" s="45">
        <f t="shared" si="1"/>
        <v>20747.823540000001</v>
      </c>
      <c r="H8" s="30">
        <v>1200</v>
      </c>
      <c r="I8" s="30">
        <f t="shared" si="2"/>
        <v>155.60867655000001</v>
      </c>
      <c r="J8" s="63">
        <f t="shared" si="3"/>
        <v>207.47823540000002</v>
      </c>
      <c r="K8" s="43"/>
      <c r="L8" s="43"/>
      <c r="M8" s="35">
        <v>2</v>
      </c>
      <c r="N8" s="29">
        <f t="shared" ref="N8:N31" si="11">($N$6*1.5%*M8)+$N$6</f>
        <v>14317.190550000001</v>
      </c>
      <c r="O8" s="29">
        <f t="shared" si="4"/>
        <v>2863.4381100000005</v>
      </c>
      <c r="P8" s="29">
        <f t="shared" ref="P8:P31" si="12">+$P$6+$P$6*0.015*M8</f>
        <v>2401.1885300000004</v>
      </c>
      <c r="Q8" s="40">
        <f t="shared" ref="Q8:Q31" si="13">($F$6*1.5%*M8)+$F$6</f>
        <v>999.59440000000006</v>
      </c>
      <c r="R8" s="31">
        <f t="shared" si="5"/>
        <v>20581.411590000003</v>
      </c>
      <c r="S8" s="30">
        <v>1200</v>
      </c>
      <c r="T8" s="30">
        <f t="shared" si="6"/>
        <v>154.36058692500004</v>
      </c>
      <c r="U8" s="63">
        <f t="shared" si="7"/>
        <v>205.81411590000005</v>
      </c>
    </row>
    <row r="9" spans="1:21" s="17" customFormat="1" ht="17.100000000000001" customHeight="1">
      <c r="A9" s="16"/>
      <c r="B9" s="18">
        <v>3</v>
      </c>
      <c r="C9" s="40">
        <f t="shared" si="8"/>
        <v>14648.329300000001</v>
      </c>
      <c r="D9" s="42">
        <f t="shared" si="0"/>
        <v>2929.6658600000001</v>
      </c>
      <c r="E9" s="42">
        <f t="shared" si="9"/>
        <v>2457.8295499999999</v>
      </c>
      <c r="F9" s="40">
        <f t="shared" si="10"/>
        <v>1014.1516</v>
      </c>
      <c r="G9" s="45">
        <f t="shared" si="1"/>
        <v>21049.976310000002</v>
      </c>
      <c r="H9" s="30">
        <v>1200</v>
      </c>
      <c r="I9" s="30">
        <f t="shared" si="2"/>
        <v>157.87482232500003</v>
      </c>
      <c r="J9" s="63">
        <f t="shared" si="3"/>
        <v>210.49976310000002</v>
      </c>
      <c r="K9" s="43"/>
      <c r="L9" s="43"/>
      <c r="M9" s="35">
        <v>3</v>
      </c>
      <c r="N9" s="29">
        <f t="shared" si="11"/>
        <v>14525.693325000002</v>
      </c>
      <c r="O9" s="29">
        <f t="shared" si="4"/>
        <v>2905.1386650000004</v>
      </c>
      <c r="P9" s="29">
        <f t="shared" si="12"/>
        <v>2436.1572950000004</v>
      </c>
      <c r="Q9" s="40">
        <f t="shared" si="13"/>
        <v>1014.1516</v>
      </c>
      <c r="R9" s="31">
        <f t="shared" si="5"/>
        <v>20881.140885000004</v>
      </c>
      <c r="S9" s="30">
        <v>1200</v>
      </c>
      <c r="T9" s="30">
        <f t="shared" si="6"/>
        <v>156.60855663750004</v>
      </c>
      <c r="U9" s="63">
        <f t="shared" si="7"/>
        <v>208.81140885000005</v>
      </c>
    </row>
    <row r="10" spans="1:21" s="17" customFormat="1" ht="17.100000000000001" customHeight="1">
      <c r="A10" s="16"/>
      <c r="B10" s="18">
        <v>4</v>
      </c>
      <c r="C10" s="40">
        <f t="shared" si="8"/>
        <v>14858.592400000001</v>
      </c>
      <c r="D10" s="42">
        <f t="shared" si="0"/>
        <v>2971.71848</v>
      </c>
      <c r="E10" s="42">
        <f t="shared" si="9"/>
        <v>2493.1093999999998</v>
      </c>
      <c r="F10" s="40">
        <f t="shared" si="10"/>
        <v>1028.7088000000001</v>
      </c>
      <c r="G10" s="45">
        <f t="shared" si="1"/>
        <v>21352.129080000002</v>
      </c>
      <c r="H10" s="30">
        <v>1200</v>
      </c>
      <c r="I10" s="30">
        <f t="shared" si="2"/>
        <v>160.14096810000001</v>
      </c>
      <c r="J10" s="63">
        <f t="shared" si="3"/>
        <v>213.52129080000003</v>
      </c>
      <c r="K10" s="43"/>
      <c r="L10" s="43"/>
      <c r="M10" s="35">
        <v>4</v>
      </c>
      <c r="N10" s="29">
        <f t="shared" si="11"/>
        <v>14734.196100000001</v>
      </c>
      <c r="O10" s="29">
        <f t="shared" si="4"/>
        <v>2946.8392200000003</v>
      </c>
      <c r="P10" s="29">
        <f t="shared" si="12"/>
        <v>2471.1260600000001</v>
      </c>
      <c r="Q10" s="40">
        <f t="shared" si="13"/>
        <v>1028.7088000000001</v>
      </c>
      <c r="R10" s="31">
        <f t="shared" si="5"/>
        <v>21180.870180000002</v>
      </c>
      <c r="S10" s="30">
        <v>1200</v>
      </c>
      <c r="T10" s="30">
        <f t="shared" si="6"/>
        <v>158.85652635000002</v>
      </c>
      <c r="U10" s="63">
        <f t="shared" si="7"/>
        <v>211.80870180000002</v>
      </c>
    </row>
    <row r="11" spans="1:21" s="17" customFormat="1" ht="17.100000000000001" customHeight="1">
      <c r="A11" s="16"/>
      <c r="B11" s="18">
        <v>5</v>
      </c>
      <c r="C11" s="40">
        <f t="shared" si="8"/>
        <v>15068.855500000001</v>
      </c>
      <c r="D11" s="42">
        <f t="shared" si="0"/>
        <v>3013.7711000000004</v>
      </c>
      <c r="E11" s="42">
        <f t="shared" si="9"/>
        <v>2528.3892499999997</v>
      </c>
      <c r="F11" s="40">
        <f t="shared" si="10"/>
        <v>1043.2660000000001</v>
      </c>
      <c r="G11" s="45">
        <f t="shared" si="1"/>
        <v>21654.281850000003</v>
      </c>
      <c r="H11" s="30">
        <v>1200</v>
      </c>
      <c r="I11" s="30">
        <f t="shared" si="2"/>
        <v>162.40711387500002</v>
      </c>
      <c r="J11" s="63">
        <f t="shared" si="3"/>
        <v>216.54281850000004</v>
      </c>
      <c r="K11" s="106"/>
      <c r="L11" s="43"/>
      <c r="M11" s="35">
        <v>5</v>
      </c>
      <c r="N11" s="29">
        <f t="shared" si="11"/>
        <v>14942.698875000002</v>
      </c>
      <c r="O11" s="29">
        <f t="shared" si="4"/>
        <v>2988.5397750000002</v>
      </c>
      <c r="P11" s="29">
        <f t="shared" si="12"/>
        <v>2506.0948250000001</v>
      </c>
      <c r="Q11" s="40">
        <f t="shared" si="13"/>
        <v>1043.2660000000001</v>
      </c>
      <c r="R11" s="31">
        <f t="shared" si="5"/>
        <v>21480.599475000003</v>
      </c>
      <c r="S11" s="30">
        <v>1200</v>
      </c>
      <c r="T11" s="30">
        <f t="shared" si="6"/>
        <v>161.1044960625</v>
      </c>
      <c r="U11" s="63">
        <f t="shared" si="7"/>
        <v>214.80599475000002</v>
      </c>
    </row>
    <row r="12" spans="1:21" s="17" customFormat="1" ht="17.100000000000001" customHeight="1">
      <c r="A12" s="16"/>
      <c r="B12" s="18">
        <v>6</v>
      </c>
      <c r="C12" s="40">
        <f t="shared" si="8"/>
        <v>15279.118600000002</v>
      </c>
      <c r="D12" s="42">
        <f t="shared" si="0"/>
        <v>3055.8237200000003</v>
      </c>
      <c r="E12" s="42">
        <f t="shared" si="9"/>
        <v>2563.6690999999996</v>
      </c>
      <c r="F12" s="40">
        <f t="shared" si="10"/>
        <v>1057.8232</v>
      </c>
      <c r="G12" s="45">
        <f t="shared" si="1"/>
        <v>21956.43462</v>
      </c>
      <c r="H12" s="30">
        <v>1200</v>
      </c>
      <c r="I12" s="30">
        <f t="shared" si="2"/>
        <v>164.67325964999998</v>
      </c>
      <c r="J12" s="63">
        <f t="shared" si="3"/>
        <v>219.56434619999999</v>
      </c>
      <c r="K12" s="43"/>
      <c r="L12" s="43"/>
      <c r="M12" s="35">
        <v>6</v>
      </c>
      <c r="N12" s="29">
        <f t="shared" si="11"/>
        <v>15151.201650000001</v>
      </c>
      <c r="O12" s="29">
        <f t="shared" si="4"/>
        <v>3030.2403300000001</v>
      </c>
      <c r="P12" s="29">
        <f t="shared" si="12"/>
        <v>2541.0635900000002</v>
      </c>
      <c r="Q12" s="40">
        <f t="shared" si="13"/>
        <v>1057.8232</v>
      </c>
      <c r="R12" s="31">
        <f t="shared" si="5"/>
        <v>21780.32877</v>
      </c>
      <c r="S12" s="30">
        <v>1200</v>
      </c>
      <c r="T12" s="30">
        <f t="shared" si="6"/>
        <v>163.35246577499998</v>
      </c>
      <c r="U12" s="63">
        <f t="shared" si="7"/>
        <v>217.8032877</v>
      </c>
    </row>
    <row r="13" spans="1:21" s="17" customFormat="1" ht="17.100000000000001" customHeight="1">
      <c r="A13" s="16"/>
      <c r="B13" s="18">
        <v>7</v>
      </c>
      <c r="C13" s="40">
        <f t="shared" si="8"/>
        <v>15489.381700000002</v>
      </c>
      <c r="D13" s="42">
        <f t="shared" si="0"/>
        <v>3097.8763400000003</v>
      </c>
      <c r="E13" s="42">
        <f t="shared" si="9"/>
        <v>2598.94895</v>
      </c>
      <c r="F13" s="40">
        <f t="shared" si="10"/>
        <v>1072.3804</v>
      </c>
      <c r="G13" s="45">
        <f t="shared" si="1"/>
        <v>22258.587390000001</v>
      </c>
      <c r="H13" s="30">
        <v>1200</v>
      </c>
      <c r="I13" s="30">
        <f t="shared" si="2"/>
        <v>166.93940542499999</v>
      </c>
      <c r="J13" s="63">
        <f t="shared" si="3"/>
        <v>222.5858739</v>
      </c>
      <c r="K13" s="107"/>
      <c r="L13" s="43"/>
      <c r="M13" s="35">
        <v>7</v>
      </c>
      <c r="N13" s="29">
        <f t="shared" si="11"/>
        <v>15359.704425000002</v>
      </c>
      <c r="O13" s="29">
        <f t="shared" si="4"/>
        <v>3071.940885</v>
      </c>
      <c r="P13" s="29">
        <f t="shared" si="12"/>
        <v>2576.0323550000003</v>
      </c>
      <c r="Q13" s="40">
        <f t="shared" si="13"/>
        <v>1072.3804</v>
      </c>
      <c r="R13" s="31">
        <f t="shared" si="5"/>
        <v>22080.058064999997</v>
      </c>
      <c r="S13" s="30">
        <v>1200</v>
      </c>
      <c r="T13" s="30">
        <f t="shared" si="6"/>
        <v>165.60043548749996</v>
      </c>
      <c r="U13" s="63">
        <f t="shared" si="7"/>
        <v>220.80058064999997</v>
      </c>
    </row>
    <row r="14" spans="1:21" s="17" customFormat="1" ht="17.100000000000001" customHeight="1">
      <c r="A14" s="16"/>
      <c r="B14" s="18">
        <v>8</v>
      </c>
      <c r="C14" s="40">
        <f t="shared" si="8"/>
        <v>15699.644800000002</v>
      </c>
      <c r="D14" s="42">
        <f t="shared" si="0"/>
        <v>3139.9289600000006</v>
      </c>
      <c r="E14" s="42">
        <f t="shared" si="9"/>
        <v>2634.2287999999999</v>
      </c>
      <c r="F14" s="40">
        <f t="shared" si="10"/>
        <v>1086.9376</v>
      </c>
      <c r="G14" s="45">
        <f t="shared" si="1"/>
        <v>22560.740160000005</v>
      </c>
      <c r="H14" s="30">
        <v>1200</v>
      </c>
      <c r="I14" s="30">
        <f t="shared" si="2"/>
        <v>169.20555120000006</v>
      </c>
      <c r="J14" s="63">
        <f t="shared" si="3"/>
        <v>225.60740160000006</v>
      </c>
      <c r="K14" s="43"/>
      <c r="L14" s="43"/>
      <c r="M14" s="35">
        <v>8</v>
      </c>
      <c r="N14" s="29">
        <f t="shared" si="11"/>
        <v>15568.207200000001</v>
      </c>
      <c r="O14" s="29">
        <f t="shared" si="4"/>
        <v>3113.6414400000003</v>
      </c>
      <c r="P14" s="29">
        <f t="shared" si="12"/>
        <v>2611.0011200000004</v>
      </c>
      <c r="Q14" s="40">
        <f t="shared" si="13"/>
        <v>1086.9376</v>
      </c>
      <c r="R14" s="31">
        <f t="shared" si="5"/>
        <v>22379.787360000002</v>
      </c>
      <c r="S14" s="30">
        <v>1200</v>
      </c>
      <c r="T14" s="30">
        <f t="shared" si="6"/>
        <v>167.84840520000003</v>
      </c>
      <c r="U14" s="63">
        <f t="shared" si="7"/>
        <v>223.79787360000003</v>
      </c>
    </row>
    <row r="15" spans="1:21" s="17" customFormat="1" ht="17.100000000000001" customHeight="1">
      <c r="A15" s="16"/>
      <c r="B15" s="18">
        <v>9</v>
      </c>
      <c r="C15" s="40">
        <f t="shared" si="8"/>
        <v>15909.907900000002</v>
      </c>
      <c r="D15" s="42">
        <f t="shared" si="0"/>
        <v>3181.9815800000006</v>
      </c>
      <c r="E15" s="42">
        <f t="shared" si="9"/>
        <v>2669.5086499999998</v>
      </c>
      <c r="F15" s="40">
        <f t="shared" si="10"/>
        <v>1101.4947999999999</v>
      </c>
      <c r="G15" s="45">
        <f t="shared" si="1"/>
        <v>22862.892930000002</v>
      </c>
      <c r="H15" s="30">
        <v>1200</v>
      </c>
      <c r="I15" s="30">
        <f t="shared" si="2"/>
        <v>171.47169697500001</v>
      </c>
      <c r="J15" s="63">
        <f t="shared" si="3"/>
        <v>228.62892930000001</v>
      </c>
      <c r="K15" s="43"/>
      <c r="L15" s="43"/>
      <c r="M15" s="35">
        <v>9</v>
      </c>
      <c r="N15" s="29">
        <f t="shared" si="11"/>
        <v>15776.709975000002</v>
      </c>
      <c r="O15" s="29">
        <f t="shared" si="4"/>
        <v>3155.3419950000007</v>
      </c>
      <c r="P15" s="29">
        <f t="shared" si="12"/>
        <v>2645.9698850000004</v>
      </c>
      <c r="Q15" s="40">
        <f t="shared" si="13"/>
        <v>1101.4947999999999</v>
      </c>
      <c r="R15" s="31">
        <f t="shared" si="5"/>
        <v>22679.516654999999</v>
      </c>
      <c r="S15" s="30">
        <v>1200</v>
      </c>
      <c r="T15" s="30">
        <f t="shared" si="6"/>
        <v>170.09637491250001</v>
      </c>
      <c r="U15" s="63">
        <f t="shared" si="7"/>
        <v>226.79516655</v>
      </c>
    </row>
    <row r="16" spans="1:21" s="17" customFormat="1" ht="17.100000000000001" customHeight="1">
      <c r="A16" s="16"/>
      <c r="B16" s="18">
        <v>10</v>
      </c>
      <c r="C16" s="40">
        <f t="shared" si="8"/>
        <v>16120.171000000002</v>
      </c>
      <c r="D16" s="42">
        <f t="shared" si="0"/>
        <v>3224.0342000000005</v>
      </c>
      <c r="E16" s="42">
        <f t="shared" si="9"/>
        <v>2704.7884999999997</v>
      </c>
      <c r="F16" s="40">
        <f t="shared" si="10"/>
        <v>1116.0520000000001</v>
      </c>
      <c r="G16" s="45">
        <f t="shared" si="1"/>
        <v>23165.045700000002</v>
      </c>
      <c r="H16" s="30">
        <v>1200</v>
      </c>
      <c r="I16" s="30">
        <f t="shared" si="2"/>
        <v>173.73784275000003</v>
      </c>
      <c r="J16" s="63">
        <f t="shared" si="3"/>
        <v>231.65045700000002</v>
      </c>
      <c r="K16" s="43"/>
      <c r="L16" s="43"/>
      <c r="M16" s="35">
        <v>10</v>
      </c>
      <c r="N16" s="29">
        <f t="shared" si="11"/>
        <v>15985.212750000002</v>
      </c>
      <c r="O16" s="29">
        <f t="shared" si="4"/>
        <v>3197.0425500000006</v>
      </c>
      <c r="P16" s="29">
        <f t="shared" si="12"/>
        <v>2680.9386500000001</v>
      </c>
      <c r="Q16" s="40">
        <f t="shared" si="13"/>
        <v>1116.0520000000001</v>
      </c>
      <c r="R16" s="31">
        <f t="shared" si="5"/>
        <v>22979.245950000004</v>
      </c>
      <c r="S16" s="30">
        <v>1200</v>
      </c>
      <c r="T16" s="30">
        <f t="shared" si="6"/>
        <v>172.34434462500002</v>
      </c>
      <c r="U16" s="63">
        <f t="shared" si="7"/>
        <v>229.79245950000004</v>
      </c>
    </row>
    <row r="17" spans="1:21" s="17" customFormat="1" ht="17.100000000000001" customHeight="1">
      <c r="A17" s="16"/>
      <c r="B17" s="18">
        <v>11</v>
      </c>
      <c r="C17" s="40">
        <f t="shared" si="8"/>
        <v>16330.4341</v>
      </c>
      <c r="D17" s="42">
        <f t="shared" si="0"/>
        <v>3266.0868200000004</v>
      </c>
      <c r="E17" s="42">
        <f t="shared" si="9"/>
        <v>2740.0683499999996</v>
      </c>
      <c r="F17" s="40">
        <f t="shared" si="10"/>
        <v>1130.6092000000001</v>
      </c>
      <c r="G17" s="45">
        <f t="shared" si="1"/>
        <v>23467.198470000003</v>
      </c>
      <c r="H17" s="30">
        <v>1200</v>
      </c>
      <c r="I17" s="30">
        <f t="shared" si="2"/>
        <v>176.00398852500001</v>
      </c>
      <c r="J17" s="63">
        <f t="shared" si="3"/>
        <v>234.67198470000002</v>
      </c>
      <c r="K17" s="43"/>
      <c r="L17" s="43"/>
      <c r="M17" s="35">
        <v>11</v>
      </c>
      <c r="N17" s="29">
        <f t="shared" si="11"/>
        <v>16193.715525000001</v>
      </c>
      <c r="O17" s="29">
        <f t="shared" si="4"/>
        <v>3238.743105</v>
      </c>
      <c r="P17" s="29">
        <f t="shared" si="12"/>
        <v>2715.9074150000001</v>
      </c>
      <c r="Q17" s="40">
        <f t="shared" si="13"/>
        <v>1130.6092000000001</v>
      </c>
      <c r="R17" s="31">
        <f t="shared" si="5"/>
        <v>23278.975245000001</v>
      </c>
      <c r="S17" s="30">
        <v>1200</v>
      </c>
      <c r="T17" s="30">
        <f t="shared" si="6"/>
        <v>174.5923143375</v>
      </c>
      <c r="U17" s="63">
        <f t="shared" si="7"/>
        <v>232.78975245000001</v>
      </c>
    </row>
    <row r="18" spans="1:21" s="17" customFormat="1" ht="17.100000000000001" customHeight="1">
      <c r="A18" s="16"/>
      <c r="B18" s="18">
        <v>12</v>
      </c>
      <c r="C18" s="40">
        <f t="shared" si="8"/>
        <v>16540.697200000002</v>
      </c>
      <c r="D18" s="42">
        <f t="shared" si="0"/>
        <v>3308.1394400000004</v>
      </c>
      <c r="E18" s="42">
        <f t="shared" si="9"/>
        <v>2775.3481999999999</v>
      </c>
      <c r="F18" s="40">
        <f t="shared" si="10"/>
        <v>1145.1664000000001</v>
      </c>
      <c r="G18" s="45">
        <f t="shared" si="1"/>
        <v>23769.351240000004</v>
      </c>
      <c r="H18" s="30">
        <v>1200</v>
      </c>
      <c r="I18" s="30">
        <f t="shared" si="2"/>
        <v>178.27013430000002</v>
      </c>
      <c r="J18" s="63">
        <f t="shared" si="3"/>
        <v>237.69351240000003</v>
      </c>
      <c r="K18" s="43"/>
      <c r="L18" s="43"/>
      <c r="M18" s="35">
        <v>12</v>
      </c>
      <c r="N18" s="29">
        <f t="shared" si="11"/>
        <v>16402.2183</v>
      </c>
      <c r="O18" s="29">
        <f t="shared" si="4"/>
        <v>3280.4436600000004</v>
      </c>
      <c r="P18" s="29">
        <f t="shared" si="12"/>
        <v>2750.8761800000002</v>
      </c>
      <c r="Q18" s="40">
        <f t="shared" si="13"/>
        <v>1145.1664000000001</v>
      </c>
      <c r="R18" s="31">
        <f t="shared" si="5"/>
        <v>23578.704539999999</v>
      </c>
      <c r="S18" s="30">
        <v>1200</v>
      </c>
      <c r="T18" s="30">
        <f t="shared" si="6"/>
        <v>176.84028404999998</v>
      </c>
      <c r="U18" s="63">
        <f t="shared" si="7"/>
        <v>235.78704539999998</v>
      </c>
    </row>
    <row r="19" spans="1:21" s="17" customFormat="1" ht="17.100000000000001" customHeight="1">
      <c r="A19" s="16"/>
      <c r="B19" s="18">
        <v>13</v>
      </c>
      <c r="C19" s="40">
        <f t="shared" si="8"/>
        <v>16750.960300000002</v>
      </c>
      <c r="D19" s="42">
        <f t="shared" si="0"/>
        <v>3350.1920600000008</v>
      </c>
      <c r="E19" s="42">
        <f t="shared" si="9"/>
        <v>2810.6280499999998</v>
      </c>
      <c r="F19" s="40">
        <f t="shared" si="10"/>
        <v>1159.7236</v>
      </c>
      <c r="G19" s="45">
        <f t="shared" si="1"/>
        <v>24071.504010000004</v>
      </c>
      <c r="H19" s="30">
        <v>1200</v>
      </c>
      <c r="I19" s="30">
        <f t="shared" si="2"/>
        <v>180.53628007500004</v>
      </c>
      <c r="J19" s="63">
        <f t="shared" si="3"/>
        <v>240.71504010000004</v>
      </c>
      <c r="K19" s="43"/>
      <c r="L19" s="43"/>
      <c r="M19" s="35">
        <v>13</v>
      </c>
      <c r="N19" s="29">
        <f t="shared" si="11"/>
        <v>16610.721075000001</v>
      </c>
      <c r="O19" s="29">
        <f t="shared" si="4"/>
        <v>3322.1442150000007</v>
      </c>
      <c r="P19" s="29">
        <f t="shared" si="12"/>
        <v>2785.8449450000003</v>
      </c>
      <c r="Q19" s="40">
        <f t="shared" si="13"/>
        <v>1159.7236</v>
      </c>
      <c r="R19" s="31">
        <f t="shared" si="5"/>
        <v>23878.433835000003</v>
      </c>
      <c r="S19" s="30">
        <v>1200</v>
      </c>
      <c r="T19" s="30">
        <f t="shared" si="6"/>
        <v>179.08825376250002</v>
      </c>
      <c r="U19" s="63">
        <f t="shared" si="7"/>
        <v>238.78433835000004</v>
      </c>
    </row>
    <row r="20" spans="1:21" s="17" customFormat="1" ht="17.100000000000001" customHeight="1">
      <c r="A20" s="16"/>
      <c r="B20" s="18">
        <v>14</v>
      </c>
      <c r="C20" s="40">
        <f t="shared" si="8"/>
        <v>16961.223400000003</v>
      </c>
      <c r="D20" s="42">
        <f t="shared" si="0"/>
        <v>3392.2446800000007</v>
      </c>
      <c r="E20" s="42">
        <f t="shared" si="9"/>
        <v>2845.9078999999997</v>
      </c>
      <c r="F20" s="40">
        <f t="shared" si="10"/>
        <v>1174.2808</v>
      </c>
      <c r="G20" s="45">
        <f t="shared" si="1"/>
        <v>24373.656780000001</v>
      </c>
      <c r="H20" s="30">
        <v>1200</v>
      </c>
      <c r="I20" s="30">
        <f t="shared" si="2"/>
        <v>182.80242585000002</v>
      </c>
      <c r="J20" s="63">
        <f t="shared" si="3"/>
        <v>243.73656780000002</v>
      </c>
      <c r="K20" s="43"/>
      <c r="L20" s="43"/>
      <c r="M20" s="35">
        <v>14</v>
      </c>
      <c r="N20" s="29">
        <f t="shared" si="11"/>
        <v>16819.223850000002</v>
      </c>
      <c r="O20" s="29">
        <f t="shared" si="4"/>
        <v>3363.8447700000006</v>
      </c>
      <c r="P20" s="29">
        <f t="shared" si="12"/>
        <v>2820.8137100000004</v>
      </c>
      <c r="Q20" s="40">
        <f t="shared" si="13"/>
        <v>1174.2808</v>
      </c>
      <c r="R20" s="31">
        <f t="shared" si="5"/>
        <v>24178.163130000001</v>
      </c>
      <c r="S20" s="30">
        <v>1200</v>
      </c>
      <c r="T20" s="30">
        <f t="shared" si="6"/>
        <v>181.336223475</v>
      </c>
      <c r="U20" s="63">
        <f t="shared" si="7"/>
        <v>241.78163130000002</v>
      </c>
    </row>
    <row r="21" spans="1:21" s="17" customFormat="1" ht="17.100000000000001" customHeight="1">
      <c r="A21" s="16"/>
      <c r="B21" s="18">
        <v>15</v>
      </c>
      <c r="C21" s="40">
        <f t="shared" si="8"/>
        <v>17171.486499999999</v>
      </c>
      <c r="D21" s="42">
        <f t="shared" si="0"/>
        <v>3434.2972999999997</v>
      </c>
      <c r="E21" s="42">
        <f t="shared" si="9"/>
        <v>2881.1877499999996</v>
      </c>
      <c r="F21" s="40">
        <f t="shared" si="10"/>
        <v>1188.838</v>
      </c>
      <c r="G21" s="45">
        <f t="shared" si="1"/>
        <v>24675.809549999998</v>
      </c>
      <c r="H21" s="30">
        <v>1200</v>
      </c>
      <c r="I21" s="30">
        <f t="shared" si="2"/>
        <v>185.06857162499998</v>
      </c>
      <c r="J21" s="63">
        <f t="shared" si="3"/>
        <v>246.75809549999997</v>
      </c>
      <c r="K21" s="43"/>
      <c r="L21" s="43"/>
      <c r="M21" s="35">
        <v>15</v>
      </c>
      <c r="N21" s="29">
        <f t="shared" si="11"/>
        <v>17027.726625000003</v>
      </c>
      <c r="O21" s="29">
        <f t="shared" si="4"/>
        <v>3405.545325000001</v>
      </c>
      <c r="P21" s="29">
        <f t="shared" si="12"/>
        <v>2855.7824750000004</v>
      </c>
      <c r="Q21" s="40">
        <f t="shared" si="13"/>
        <v>1188.838</v>
      </c>
      <c r="R21" s="31">
        <f t="shared" si="5"/>
        <v>24477.892425000002</v>
      </c>
      <c r="S21" s="30">
        <v>1200</v>
      </c>
      <c r="T21" s="30">
        <f t="shared" si="6"/>
        <v>183.58419318750001</v>
      </c>
      <c r="U21" s="63">
        <f t="shared" si="7"/>
        <v>244.77892425000002</v>
      </c>
    </row>
    <row r="22" spans="1:21" s="17" customFormat="1" ht="17.100000000000001" customHeight="1">
      <c r="A22" s="16"/>
      <c r="B22" s="18">
        <v>16</v>
      </c>
      <c r="C22" s="40">
        <f t="shared" si="8"/>
        <v>17381.749600000003</v>
      </c>
      <c r="D22" s="42">
        <f t="shared" si="0"/>
        <v>3476.349920000001</v>
      </c>
      <c r="E22" s="42">
        <f t="shared" si="9"/>
        <v>2916.4675999999999</v>
      </c>
      <c r="F22" s="40">
        <f t="shared" si="10"/>
        <v>1203.3951999999999</v>
      </c>
      <c r="G22" s="45">
        <f t="shared" si="1"/>
        <v>24977.962320000002</v>
      </c>
      <c r="H22" s="30">
        <v>1200</v>
      </c>
      <c r="I22" s="30">
        <f t="shared" si="2"/>
        <v>187.33471740000002</v>
      </c>
      <c r="J22" s="63">
        <f t="shared" si="3"/>
        <v>249.77962320000003</v>
      </c>
      <c r="K22" s="43"/>
      <c r="L22" s="43"/>
      <c r="M22" s="35">
        <v>16</v>
      </c>
      <c r="N22" s="29">
        <f t="shared" si="11"/>
        <v>17236.2294</v>
      </c>
      <c r="O22" s="29">
        <f t="shared" si="4"/>
        <v>3447.2458799999999</v>
      </c>
      <c r="P22" s="29">
        <f t="shared" si="12"/>
        <v>2890.7512400000005</v>
      </c>
      <c r="Q22" s="40">
        <f t="shared" si="13"/>
        <v>1203.3951999999999</v>
      </c>
      <c r="R22" s="31">
        <f t="shared" si="5"/>
        <v>24777.621719999999</v>
      </c>
      <c r="S22" s="30">
        <v>1200</v>
      </c>
      <c r="T22" s="30">
        <f t="shared" si="6"/>
        <v>185.83216289999999</v>
      </c>
      <c r="U22" s="63">
        <f t="shared" si="7"/>
        <v>247.77621719999999</v>
      </c>
    </row>
    <row r="23" spans="1:21" s="17" customFormat="1" ht="17.100000000000001" customHeight="1">
      <c r="A23" s="16"/>
      <c r="B23" s="18">
        <v>17</v>
      </c>
      <c r="C23" s="40">
        <f t="shared" si="8"/>
        <v>17592.012699999999</v>
      </c>
      <c r="D23" s="42">
        <f t="shared" si="0"/>
        <v>3518.4025399999996</v>
      </c>
      <c r="E23" s="42">
        <f t="shared" si="9"/>
        <v>2951.7474499999998</v>
      </c>
      <c r="F23" s="40">
        <f t="shared" si="10"/>
        <v>1217.9524000000001</v>
      </c>
      <c r="G23" s="45">
        <f t="shared" si="1"/>
        <v>25280.115089999999</v>
      </c>
      <c r="H23" s="30">
        <v>1200</v>
      </c>
      <c r="I23" s="30">
        <f t="shared" si="2"/>
        <v>189.60086317499997</v>
      </c>
      <c r="J23" s="63">
        <f t="shared" si="3"/>
        <v>252.80115089999998</v>
      </c>
      <c r="K23" s="43"/>
      <c r="L23" s="43"/>
      <c r="M23" s="35">
        <v>17</v>
      </c>
      <c r="N23" s="29">
        <f t="shared" si="11"/>
        <v>17444.732175000001</v>
      </c>
      <c r="O23" s="29">
        <f t="shared" si="4"/>
        <v>3488.9464349999998</v>
      </c>
      <c r="P23" s="29">
        <f t="shared" si="12"/>
        <v>2925.7200050000001</v>
      </c>
      <c r="Q23" s="40">
        <f t="shared" si="13"/>
        <v>1217.9524000000001</v>
      </c>
      <c r="R23" s="31">
        <f t="shared" si="5"/>
        <v>25077.351015</v>
      </c>
      <c r="S23" s="30">
        <v>1200</v>
      </c>
      <c r="T23" s="30">
        <f t="shared" si="6"/>
        <v>188.08013261249999</v>
      </c>
      <c r="U23" s="63">
        <f t="shared" si="7"/>
        <v>250.77351014999999</v>
      </c>
    </row>
    <row r="24" spans="1:21" s="17" customFormat="1" ht="17.100000000000001" customHeight="1">
      <c r="A24" s="16"/>
      <c r="B24" s="18">
        <v>18</v>
      </c>
      <c r="C24" s="40">
        <f t="shared" si="8"/>
        <v>17802.275800000003</v>
      </c>
      <c r="D24" s="42">
        <f t="shared" si="0"/>
        <v>3560.4551600000004</v>
      </c>
      <c r="E24" s="42">
        <f t="shared" si="9"/>
        <v>2987.0272999999997</v>
      </c>
      <c r="F24" s="40">
        <f t="shared" si="10"/>
        <v>1232.5096000000001</v>
      </c>
      <c r="G24" s="45">
        <f t="shared" si="1"/>
        <v>25582.267860000004</v>
      </c>
      <c r="H24" s="30">
        <v>1200</v>
      </c>
      <c r="I24" s="30">
        <f t="shared" si="2"/>
        <v>191.86700895000004</v>
      </c>
      <c r="J24" s="63">
        <f t="shared" si="3"/>
        <v>255.82267860000005</v>
      </c>
      <c r="K24" s="43"/>
      <c r="L24" s="43"/>
      <c r="M24" s="35">
        <v>18</v>
      </c>
      <c r="N24" s="29">
        <f t="shared" si="11"/>
        <v>17653.234950000002</v>
      </c>
      <c r="O24" s="29">
        <f t="shared" si="4"/>
        <v>3530.6469900000002</v>
      </c>
      <c r="P24" s="29">
        <f t="shared" si="12"/>
        <v>2960.6887700000002</v>
      </c>
      <c r="Q24" s="40">
        <f t="shared" si="13"/>
        <v>1232.5096000000001</v>
      </c>
      <c r="R24" s="31">
        <f t="shared" si="5"/>
        <v>25377.080310000005</v>
      </c>
      <c r="S24" s="30">
        <v>1200</v>
      </c>
      <c r="T24" s="30">
        <f t="shared" si="6"/>
        <v>190.32810232500003</v>
      </c>
      <c r="U24" s="63">
        <f t="shared" si="7"/>
        <v>253.77080310000005</v>
      </c>
    </row>
    <row r="25" spans="1:21" s="17" customFormat="1" ht="17.100000000000001" customHeight="1">
      <c r="A25" s="16"/>
      <c r="B25" s="18">
        <v>19</v>
      </c>
      <c r="C25" s="40">
        <f t="shared" si="8"/>
        <v>18012.5389</v>
      </c>
      <c r="D25" s="42">
        <f t="shared" si="0"/>
        <v>3602.5077799999999</v>
      </c>
      <c r="E25" s="42">
        <f t="shared" si="9"/>
        <v>3022.3071499999996</v>
      </c>
      <c r="F25" s="40">
        <f t="shared" si="10"/>
        <v>1247.0668000000001</v>
      </c>
      <c r="G25" s="45">
        <f t="shared" si="1"/>
        <v>25884.420630000001</v>
      </c>
      <c r="H25" s="30">
        <v>1200</v>
      </c>
      <c r="I25" s="30">
        <f t="shared" si="2"/>
        <v>194.133154725</v>
      </c>
      <c r="J25" s="63">
        <f t="shared" si="3"/>
        <v>258.8442063</v>
      </c>
      <c r="K25" s="43"/>
      <c r="L25" s="43"/>
      <c r="M25" s="35">
        <v>19</v>
      </c>
      <c r="N25" s="29">
        <f t="shared" si="11"/>
        <v>17861.737725000003</v>
      </c>
      <c r="O25" s="29">
        <f t="shared" si="4"/>
        <v>3572.3475450000005</v>
      </c>
      <c r="P25" s="29">
        <f t="shared" si="12"/>
        <v>2995.6575350000003</v>
      </c>
      <c r="Q25" s="40">
        <f t="shared" si="13"/>
        <v>1247.0668000000001</v>
      </c>
      <c r="R25" s="31">
        <f t="shared" si="5"/>
        <v>25676.809605000002</v>
      </c>
      <c r="S25" s="30">
        <v>1200</v>
      </c>
      <c r="T25" s="30">
        <f t="shared" si="6"/>
        <v>192.57607203750001</v>
      </c>
      <c r="U25" s="63">
        <f t="shared" si="7"/>
        <v>256.76809605</v>
      </c>
    </row>
    <row r="26" spans="1:21" s="17" customFormat="1" ht="17.100000000000001" customHeight="1">
      <c r="A26" s="16"/>
      <c r="B26" s="18">
        <v>20</v>
      </c>
      <c r="C26" s="40">
        <f t="shared" si="8"/>
        <v>18222.802000000003</v>
      </c>
      <c r="D26" s="42">
        <f t="shared" si="0"/>
        <v>3644.5604000000003</v>
      </c>
      <c r="E26" s="42">
        <f t="shared" si="9"/>
        <v>3057.5869999999995</v>
      </c>
      <c r="F26" s="40">
        <f t="shared" si="10"/>
        <v>1261.624</v>
      </c>
      <c r="G26" s="45">
        <f t="shared" si="1"/>
        <v>26186.573400000005</v>
      </c>
      <c r="H26" s="30">
        <v>1200</v>
      </c>
      <c r="I26" s="30">
        <f t="shared" si="2"/>
        <v>196.39930050000004</v>
      </c>
      <c r="J26" s="63">
        <f t="shared" si="3"/>
        <v>261.86573400000003</v>
      </c>
      <c r="K26" s="43"/>
      <c r="L26" s="43"/>
      <c r="M26" s="35">
        <v>20</v>
      </c>
      <c r="N26" s="29">
        <f t="shared" si="11"/>
        <v>18070.2405</v>
      </c>
      <c r="O26" s="29">
        <f t="shared" si="4"/>
        <v>3614.0481</v>
      </c>
      <c r="P26" s="29">
        <f t="shared" si="12"/>
        <v>3030.6263000000004</v>
      </c>
      <c r="Q26" s="40">
        <f t="shared" si="13"/>
        <v>1261.624</v>
      </c>
      <c r="R26" s="31">
        <f t="shared" si="5"/>
        <v>25976.5389</v>
      </c>
      <c r="S26" s="30">
        <v>1200</v>
      </c>
      <c r="T26" s="30">
        <f t="shared" si="6"/>
        <v>194.82404174999999</v>
      </c>
      <c r="U26" s="63">
        <f t="shared" si="7"/>
        <v>259.76538899999997</v>
      </c>
    </row>
    <row r="27" spans="1:21" s="17" customFormat="1" ht="17.100000000000001" customHeight="1">
      <c r="A27" s="16"/>
      <c r="B27" s="18">
        <v>21</v>
      </c>
      <c r="C27" s="40">
        <f t="shared" si="8"/>
        <v>18433.0651</v>
      </c>
      <c r="D27" s="42">
        <f t="shared" si="0"/>
        <v>3686.6130200000002</v>
      </c>
      <c r="E27" s="42">
        <f t="shared" si="9"/>
        <v>3092.8668499999994</v>
      </c>
      <c r="F27" s="40">
        <f t="shared" si="10"/>
        <v>1276.1812</v>
      </c>
      <c r="G27" s="45">
        <f t="shared" si="1"/>
        <v>26488.726169999998</v>
      </c>
      <c r="H27" s="30">
        <v>1200</v>
      </c>
      <c r="I27" s="30">
        <f t="shared" si="2"/>
        <v>198.66544627499997</v>
      </c>
      <c r="J27" s="63">
        <f t="shared" si="3"/>
        <v>264.88726169999995</v>
      </c>
      <c r="K27" s="43"/>
      <c r="L27" s="43"/>
      <c r="M27" s="35">
        <v>21</v>
      </c>
      <c r="N27" s="29">
        <f t="shared" si="11"/>
        <v>18278.743275000001</v>
      </c>
      <c r="O27" s="29">
        <f t="shared" si="4"/>
        <v>3655.7486550000003</v>
      </c>
      <c r="P27" s="29">
        <f t="shared" si="12"/>
        <v>3065.5950650000004</v>
      </c>
      <c r="Q27" s="40">
        <f t="shared" si="13"/>
        <v>1276.1812</v>
      </c>
      <c r="R27" s="31">
        <f t="shared" si="5"/>
        <v>26276.268195000001</v>
      </c>
      <c r="S27" s="30">
        <v>1200</v>
      </c>
      <c r="T27" s="30">
        <f t="shared" si="6"/>
        <v>197.0720114625</v>
      </c>
      <c r="U27" s="63">
        <f t="shared" si="7"/>
        <v>262.76268195</v>
      </c>
    </row>
    <row r="28" spans="1:21" s="17" customFormat="1" ht="17.100000000000001" customHeight="1">
      <c r="A28" s="16"/>
      <c r="B28" s="18">
        <v>22</v>
      </c>
      <c r="C28" s="40">
        <f t="shared" si="8"/>
        <v>18643.3282</v>
      </c>
      <c r="D28" s="42">
        <f t="shared" si="0"/>
        <v>3728.6656400000002</v>
      </c>
      <c r="E28" s="42">
        <f t="shared" si="9"/>
        <v>3128.1466999999998</v>
      </c>
      <c r="F28" s="40">
        <f t="shared" si="10"/>
        <v>1290.7384</v>
      </c>
      <c r="G28" s="45">
        <f t="shared" si="1"/>
        <v>26790.878939999999</v>
      </c>
      <c r="H28" s="30">
        <v>1200</v>
      </c>
      <c r="I28" s="30">
        <f t="shared" si="2"/>
        <v>200.93159205000001</v>
      </c>
      <c r="J28" s="63">
        <f t="shared" si="3"/>
        <v>267.90878939999999</v>
      </c>
      <c r="K28" s="43"/>
      <c r="L28" s="43"/>
      <c r="M28" s="35">
        <v>22</v>
      </c>
      <c r="N28" s="29">
        <f t="shared" si="11"/>
        <v>18487.246050000002</v>
      </c>
      <c r="O28" s="29">
        <f t="shared" si="4"/>
        <v>3697.4492100000002</v>
      </c>
      <c r="P28" s="29">
        <f t="shared" si="12"/>
        <v>3100.5638300000001</v>
      </c>
      <c r="Q28" s="40">
        <f t="shared" si="13"/>
        <v>1290.7384</v>
      </c>
      <c r="R28" s="31">
        <f t="shared" si="5"/>
        <v>26575.997489999998</v>
      </c>
      <c r="S28" s="30">
        <v>1200</v>
      </c>
      <c r="T28" s="30">
        <f t="shared" si="6"/>
        <v>199.31998117499998</v>
      </c>
      <c r="U28" s="63">
        <f t="shared" si="7"/>
        <v>265.75997489999997</v>
      </c>
    </row>
    <row r="29" spans="1:21" s="17" customFormat="1" ht="17.100000000000001" customHeight="1">
      <c r="A29" s="16"/>
      <c r="B29" s="18">
        <v>23</v>
      </c>
      <c r="C29" s="40">
        <f t="shared" si="8"/>
        <v>18853.5913</v>
      </c>
      <c r="D29" s="42">
        <f t="shared" si="0"/>
        <v>3770.7182600000001</v>
      </c>
      <c r="E29" s="42">
        <f t="shared" si="9"/>
        <v>3163.4265499999997</v>
      </c>
      <c r="F29" s="40">
        <f t="shared" si="10"/>
        <v>1305.2955999999999</v>
      </c>
      <c r="G29" s="45">
        <f t="shared" si="1"/>
        <v>27093.031710000003</v>
      </c>
      <c r="H29" s="30">
        <v>1200</v>
      </c>
      <c r="I29" s="30">
        <f t="shared" si="2"/>
        <v>203.19773782500002</v>
      </c>
      <c r="J29" s="63">
        <f t="shared" si="3"/>
        <v>270.93031710000002</v>
      </c>
      <c r="K29" s="43"/>
      <c r="L29" s="43"/>
      <c r="M29" s="35">
        <v>23</v>
      </c>
      <c r="N29" s="29">
        <f t="shared" si="11"/>
        <v>18695.748825000002</v>
      </c>
      <c r="O29" s="29">
        <f t="shared" si="4"/>
        <v>3739.1497650000006</v>
      </c>
      <c r="P29" s="29">
        <f t="shared" si="12"/>
        <v>3135.5325950000006</v>
      </c>
      <c r="Q29" s="40">
        <f t="shared" si="13"/>
        <v>1305.2955999999999</v>
      </c>
      <c r="R29" s="31">
        <f t="shared" si="5"/>
        <v>26875.726785000006</v>
      </c>
      <c r="S29" s="30">
        <v>1200</v>
      </c>
      <c r="T29" s="30">
        <f t="shared" si="6"/>
        <v>201.56795088750005</v>
      </c>
      <c r="U29" s="63">
        <f t="shared" si="7"/>
        <v>268.75726785000006</v>
      </c>
    </row>
    <row r="30" spans="1:21" s="17" customFormat="1" ht="17.100000000000001" customHeight="1">
      <c r="A30" s="16"/>
      <c r="B30" s="18">
        <v>24</v>
      </c>
      <c r="C30" s="40">
        <f t="shared" si="8"/>
        <v>19063.8544</v>
      </c>
      <c r="D30" s="42">
        <f t="shared" si="0"/>
        <v>3812.77088</v>
      </c>
      <c r="E30" s="42">
        <f t="shared" si="9"/>
        <v>3198.7063999999996</v>
      </c>
      <c r="F30" s="40">
        <f t="shared" si="10"/>
        <v>1319.8528000000001</v>
      </c>
      <c r="G30" s="45">
        <f t="shared" si="1"/>
        <v>27395.18448</v>
      </c>
      <c r="H30" s="30">
        <v>1200</v>
      </c>
      <c r="I30" s="30">
        <f t="shared" si="2"/>
        <v>205.4638836</v>
      </c>
      <c r="J30" s="63">
        <f t="shared" si="3"/>
        <v>273.9518448</v>
      </c>
      <c r="K30" s="43"/>
      <c r="L30" s="43"/>
      <c r="M30" s="35">
        <v>24</v>
      </c>
      <c r="N30" s="29">
        <f t="shared" si="11"/>
        <v>18904.251600000003</v>
      </c>
      <c r="O30" s="29">
        <f t="shared" si="4"/>
        <v>3780.8503200000005</v>
      </c>
      <c r="P30" s="29">
        <f t="shared" si="12"/>
        <v>3170.5013600000002</v>
      </c>
      <c r="Q30" s="40">
        <f t="shared" si="13"/>
        <v>1319.8528000000001</v>
      </c>
      <c r="R30" s="31">
        <f t="shared" si="5"/>
        <v>27175.456080000004</v>
      </c>
      <c r="S30" s="30">
        <v>1200</v>
      </c>
      <c r="T30" s="30">
        <f t="shared" si="6"/>
        <v>203.81592060000003</v>
      </c>
      <c r="U30" s="63">
        <f t="shared" si="7"/>
        <v>271.75456080000004</v>
      </c>
    </row>
    <row r="31" spans="1:21" s="17" customFormat="1" ht="17.100000000000001" customHeight="1" thickBot="1">
      <c r="A31" s="16"/>
      <c r="B31" s="28">
        <v>25</v>
      </c>
      <c r="C31" s="41">
        <f t="shared" si="8"/>
        <v>19274.1175</v>
      </c>
      <c r="D31" s="65">
        <f t="shared" si="0"/>
        <v>3854.8235</v>
      </c>
      <c r="E31" s="65">
        <f t="shared" si="9"/>
        <v>3233.9862499999999</v>
      </c>
      <c r="F31" s="41">
        <f t="shared" si="10"/>
        <v>1334.41</v>
      </c>
      <c r="G31" s="71">
        <f t="shared" si="1"/>
        <v>27697.33725</v>
      </c>
      <c r="H31" s="111">
        <v>1200</v>
      </c>
      <c r="I31" s="33">
        <f t="shared" si="2"/>
        <v>207.73002937499999</v>
      </c>
      <c r="J31" s="64">
        <f t="shared" si="3"/>
        <v>276.97337249999998</v>
      </c>
      <c r="K31" s="106"/>
      <c r="L31" s="43"/>
      <c r="M31" s="36">
        <v>25</v>
      </c>
      <c r="N31" s="32">
        <f t="shared" si="11"/>
        <v>19112.754375</v>
      </c>
      <c r="O31" s="73">
        <f t="shared" si="4"/>
        <v>3822.5508750000004</v>
      </c>
      <c r="P31" s="32">
        <f t="shared" si="12"/>
        <v>3205.4701250000003</v>
      </c>
      <c r="Q31" s="41">
        <f t="shared" si="13"/>
        <v>1334.41</v>
      </c>
      <c r="R31" s="34">
        <f>SUM(N31:Q31)</f>
        <v>27475.185375000001</v>
      </c>
      <c r="S31" s="111">
        <v>1200</v>
      </c>
      <c r="T31" s="33">
        <f>R31/200*1.5</f>
        <v>206.06389031250001</v>
      </c>
      <c r="U31" s="64">
        <f t="shared" si="7"/>
        <v>274.75185375000001</v>
      </c>
    </row>
    <row r="32" spans="1:21" ht="14.25" hidden="1" customHeight="1">
      <c r="D32" s="67">
        <f>+C32*0.1905</f>
        <v>0</v>
      </c>
      <c r="Q32" s="42">
        <v>720.9</v>
      </c>
      <c r="R32" s="7"/>
      <c r="T32" s="7"/>
    </row>
    <row r="33" spans="1:21" hidden="1">
      <c r="D33" s="42">
        <f>+C33*0.1905</f>
        <v>0</v>
      </c>
      <c r="Q33" s="42">
        <v>720.9</v>
      </c>
      <c r="R33" s="7"/>
      <c r="T33" s="7"/>
    </row>
    <row r="34" spans="1:21" ht="15" customHeight="1">
      <c r="B34" s="102"/>
      <c r="C34" s="104"/>
      <c r="D34" s="104"/>
      <c r="E34" s="104"/>
      <c r="F34" s="104"/>
      <c r="G34" s="104"/>
      <c r="H34" s="104"/>
      <c r="I34" s="104"/>
      <c r="J34" s="104"/>
      <c r="M34" s="102"/>
      <c r="N34" s="102"/>
      <c r="O34" s="102"/>
      <c r="P34" s="102"/>
      <c r="Q34" s="102"/>
      <c r="R34" s="102"/>
      <c r="S34" s="104"/>
      <c r="T34" s="102"/>
      <c r="U34" s="103"/>
    </row>
    <row r="35" spans="1:21" ht="6" customHeight="1">
      <c r="R35" s="7"/>
      <c r="T35" s="7"/>
    </row>
    <row r="36" spans="1:21" ht="18.75" customHeight="1">
      <c r="A36" s="123"/>
      <c r="B36" s="123"/>
      <c r="C36" s="123"/>
      <c r="D36" s="123"/>
      <c r="E36" s="123"/>
      <c r="K36" s="101"/>
      <c r="M36" s="124"/>
      <c r="N36" s="124"/>
      <c r="O36" s="124"/>
      <c r="P36" s="124"/>
      <c r="Q36" s="124"/>
    </row>
    <row r="37" spans="1:21">
      <c r="C37" s="77"/>
      <c r="G37" s="2"/>
      <c r="N37" s="77"/>
      <c r="O37" s="77"/>
      <c r="P37" s="77"/>
      <c r="Q37" s="77"/>
      <c r="R37" s="77"/>
      <c r="S37" s="77"/>
      <c r="T37" s="77"/>
      <c r="U37" s="77"/>
    </row>
    <row r="38" spans="1:21">
      <c r="C38" s="77"/>
      <c r="D38" s="77"/>
      <c r="E38" s="77"/>
      <c r="F38" s="77"/>
      <c r="G38" s="77"/>
      <c r="H38" s="77"/>
      <c r="I38" s="77"/>
      <c r="J38" s="125"/>
      <c r="N38" s="77"/>
      <c r="R38" s="115"/>
      <c r="T38" s="94"/>
      <c r="U38" s="6"/>
    </row>
    <row r="39" spans="1:21">
      <c r="C39" s="114"/>
      <c r="T39" s="94"/>
      <c r="U39" s="6"/>
    </row>
    <row r="40" spans="1:21">
      <c r="N40" s="101"/>
      <c r="O40" s="101"/>
      <c r="P40" s="101"/>
      <c r="Q40" s="101"/>
      <c r="R40"/>
      <c r="T40" s="126"/>
      <c r="U40" s="126"/>
    </row>
    <row r="41" spans="1:21">
      <c r="C41" s="44"/>
      <c r="D41" s="44"/>
      <c r="E41" s="44"/>
      <c r="F41" s="44"/>
      <c r="G41" s="44"/>
      <c r="H41" s="44"/>
      <c r="I41" s="114"/>
      <c r="J41" s="114"/>
      <c r="Q41" s="116"/>
      <c r="R41"/>
      <c r="T41" s="6"/>
      <c r="U41" s="6"/>
    </row>
    <row r="42" spans="1:21">
      <c r="T42" s="94"/>
      <c r="U42" s="6"/>
    </row>
    <row r="43" spans="1:21">
      <c r="T43" s="94"/>
      <c r="U43" s="6"/>
    </row>
    <row r="44" spans="1:21">
      <c r="D44"/>
      <c r="E44"/>
      <c r="J44"/>
    </row>
  </sheetData>
  <mergeCells count="2">
    <mergeCell ref="A36:E36"/>
    <mergeCell ref="M36:Q36"/>
  </mergeCells>
  <phoneticPr fontId="13" type="noConversion"/>
  <pageMargins left="0.78740157480314965" right="0.47244094488188981" top="0.27559055118110237" bottom="0.27559055118110237" header="0.15748031496062992" footer="0"/>
  <pageSetup paperSize="5" scale="98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opLeftCell="L25" zoomScaleNormal="100" workbookViewId="0">
      <selection activeCell="T37" sqref="A37:T43"/>
    </sheetView>
  </sheetViews>
  <sheetFormatPr baseColWidth="10" defaultRowHeight="12.75"/>
  <cols>
    <col min="1" max="4" width="7.7109375" customWidth="1"/>
    <col min="5" max="5" width="7.7109375" style="2" customWidth="1"/>
    <col min="6" max="7" width="9.85546875" style="3" customWidth="1"/>
    <col min="8" max="9" width="7.7109375" style="3" customWidth="1"/>
    <col min="10" max="10" width="23.5703125" style="3" customWidth="1"/>
    <col min="11" max="14" width="7.7109375" customWidth="1"/>
    <col min="15" max="15" width="7.7109375" style="2" customWidth="1"/>
    <col min="16" max="17" width="9.5703125" style="3" customWidth="1"/>
    <col min="18" max="20" width="7.7109375" customWidth="1"/>
    <col min="21" max="23" width="8.7109375" customWidth="1"/>
    <col min="24" max="25" width="7.7109375" customWidth="1"/>
  </cols>
  <sheetData>
    <row r="1" spans="1:26" ht="19.5">
      <c r="A1" s="68" t="s">
        <v>42</v>
      </c>
      <c r="K1" s="68" t="s">
        <v>42</v>
      </c>
      <c r="S1" s="27" t="s">
        <v>33</v>
      </c>
    </row>
    <row r="2" spans="1:26" ht="13.5" thickBot="1">
      <c r="A2" s="27" t="s">
        <v>22</v>
      </c>
    </row>
    <row r="3" spans="1:26" ht="13.5" thickBot="1">
      <c r="A3" s="3" t="s">
        <v>18</v>
      </c>
      <c r="E3" s="4"/>
      <c r="G3" s="69" t="str">
        <f>+'Maq.A- CH.Aut-Maq B'!H3</f>
        <v>ENERO a DICIEMBRE 2017</v>
      </c>
      <c r="H3" s="74"/>
      <c r="I3" s="70"/>
      <c r="K3" s="3" t="s">
        <v>8</v>
      </c>
      <c r="O3" s="4"/>
      <c r="Q3" s="69" t="str">
        <f>+G3</f>
        <v>ENERO a DICIEMBRE 2017</v>
      </c>
      <c r="R3" s="72"/>
      <c r="S3" s="74"/>
      <c r="T3" s="75"/>
      <c r="U3" s="5"/>
      <c r="V3" s="8"/>
      <c r="W3" s="8"/>
      <c r="X3" s="5"/>
      <c r="Y3" s="5"/>
      <c r="Z3" s="5"/>
    </row>
    <row r="4" spans="1:26" ht="21" customHeight="1" thickBot="1">
      <c r="R4" s="20"/>
      <c r="S4" s="21"/>
      <c r="T4" s="4"/>
      <c r="U4" s="5"/>
      <c r="V4" s="8"/>
      <c r="W4" s="8"/>
      <c r="X4" s="5"/>
      <c r="Y4" s="5"/>
      <c r="Z4" s="5"/>
    </row>
    <row r="5" spans="1:26" s="11" customFormat="1" ht="24.75" customHeight="1">
      <c r="A5" s="59" t="s">
        <v>2</v>
      </c>
      <c r="B5" s="60" t="s">
        <v>1</v>
      </c>
      <c r="C5" s="61" t="s">
        <v>3</v>
      </c>
      <c r="D5" s="112" t="s">
        <v>4</v>
      </c>
      <c r="E5" s="112" t="s">
        <v>48</v>
      </c>
      <c r="F5" s="60" t="s">
        <v>5</v>
      </c>
      <c r="G5" s="112" t="s">
        <v>55</v>
      </c>
      <c r="H5" s="60" t="s">
        <v>40</v>
      </c>
      <c r="I5" s="62" t="s">
        <v>41</v>
      </c>
      <c r="J5" s="57"/>
      <c r="K5" s="59" t="s">
        <v>2</v>
      </c>
      <c r="L5" s="60" t="s">
        <v>1</v>
      </c>
      <c r="M5" s="61" t="s">
        <v>3</v>
      </c>
      <c r="N5" s="112" t="s">
        <v>4</v>
      </c>
      <c r="O5" s="112" t="s">
        <v>48</v>
      </c>
      <c r="P5" s="60" t="s">
        <v>5</v>
      </c>
      <c r="Q5" s="112" t="s">
        <v>55</v>
      </c>
      <c r="R5" s="60" t="s">
        <v>40</v>
      </c>
      <c r="S5" s="62" t="s">
        <v>41</v>
      </c>
      <c r="T5" s="19"/>
      <c r="U5" s="19"/>
      <c r="V5" s="19"/>
      <c r="W5" s="19"/>
      <c r="X5" s="19"/>
      <c r="Y5" s="19"/>
      <c r="Z5" s="22"/>
    </row>
    <row r="6" spans="1:26" s="49" customFormat="1" ht="17.100000000000001" customHeight="1">
      <c r="A6" s="48" t="s">
        <v>6</v>
      </c>
      <c r="B6" s="42">
        <f>8684.84*1.3</f>
        <v>11290.292000000001</v>
      </c>
      <c r="C6" s="42">
        <f>B6*20/100</f>
        <v>2258.0584000000003</v>
      </c>
      <c r="D6" s="42">
        <f>1113.02*1.28*1.3</f>
        <v>1852.06528</v>
      </c>
      <c r="E6" s="30">
        <v>970.48</v>
      </c>
      <c r="F6" s="45">
        <f>SUM(B6:E6)</f>
        <v>16370.895680000001</v>
      </c>
      <c r="G6" s="30">
        <v>1200</v>
      </c>
      <c r="H6" s="30">
        <f>F6/200*1.5</f>
        <v>122.78171760000001</v>
      </c>
      <c r="I6" s="63">
        <f>F6/200*2</f>
        <v>163.70895680000001</v>
      </c>
      <c r="J6" s="58"/>
      <c r="K6" s="48" t="s">
        <v>6</v>
      </c>
      <c r="L6" s="42">
        <f>10235.08*1.3</f>
        <v>13305.604000000001</v>
      </c>
      <c r="M6" s="42">
        <f>L6*20/100</f>
        <v>2661.1208000000001</v>
      </c>
      <c r="N6" s="42">
        <f>1709.32*1.3</f>
        <v>2222.116</v>
      </c>
      <c r="O6" s="30">
        <v>970.48</v>
      </c>
      <c r="P6" s="45">
        <f>SUM(L6:O6)</f>
        <v>19159.320800000001</v>
      </c>
      <c r="Q6" s="30">
        <v>1200</v>
      </c>
      <c r="R6" s="30">
        <f>P6/200*1.5</f>
        <v>143.694906</v>
      </c>
      <c r="S6" s="63">
        <f>P6/200*2</f>
        <v>191.593208</v>
      </c>
      <c r="T6" s="23"/>
      <c r="U6" s="24"/>
      <c r="V6" s="24"/>
      <c r="W6" s="25"/>
      <c r="X6" s="23"/>
      <c r="Y6" s="23"/>
      <c r="Z6" s="26"/>
    </row>
    <row r="7" spans="1:26" s="49" customFormat="1" ht="17.100000000000001" customHeight="1">
      <c r="A7" s="50">
        <v>1</v>
      </c>
      <c r="B7" s="42">
        <f>($B$6*1.5%*A7)+$B$6</f>
        <v>11459.646380000002</v>
      </c>
      <c r="C7" s="42">
        <f t="shared" ref="C7:C31" si="0">B7*20/100</f>
        <v>2291.9292760000008</v>
      </c>
      <c r="D7" s="42">
        <f>+$D$6+$D$6*0.015*A7</f>
        <v>1879.8462592000001</v>
      </c>
      <c r="E7" s="40">
        <f>($E$6*1.5%*A7)+$E$6</f>
        <v>985.03719999999998</v>
      </c>
      <c r="F7" s="45">
        <f t="shared" ref="F7:F31" si="1">SUM(B7:E7)</f>
        <v>16616.459115200003</v>
      </c>
      <c r="G7" s="30">
        <v>1200</v>
      </c>
      <c r="H7" s="30">
        <f t="shared" ref="H7:H31" si="2">F7/200*1.5</f>
        <v>124.62344336400002</v>
      </c>
      <c r="I7" s="63">
        <f t="shared" ref="I7:I31" si="3">F7/200*2</f>
        <v>166.16459115200004</v>
      </c>
      <c r="J7" s="58"/>
      <c r="K7" s="50">
        <v>1</v>
      </c>
      <c r="L7" s="42">
        <f>($L$6*1.5%*K7)+$L$6</f>
        <v>13505.18806</v>
      </c>
      <c r="M7" s="42">
        <f t="shared" ref="M7:M31" si="4">L7*20/100</f>
        <v>2701.0376120000001</v>
      </c>
      <c r="N7" s="42">
        <f>+$N$6+$N$6*0.015*K7</f>
        <v>2255.4477400000001</v>
      </c>
      <c r="O7" s="40">
        <f>($E$6*1.5%*K7)+$E$6</f>
        <v>985.03719999999998</v>
      </c>
      <c r="P7" s="45">
        <f t="shared" ref="P7:P31" si="5">SUM(L7:O7)</f>
        <v>19446.710611999999</v>
      </c>
      <c r="Q7" s="30">
        <v>1200</v>
      </c>
      <c r="R7" s="30">
        <f t="shared" ref="R7:R31" si="6">P7/200*1.5</f>
        <v>145.85032959</v>
      </c>
      <c r="S7" s="63">
        <f t="shared" ref="S7:S31" si="7">P7/200*2</f>
        <v>194.46710611999998</v>
      </c>
      <c r="T7" s="23"/>
      <c r="U7" s="24"/>
      <c r="V7" s="24"/>
      <c r="W7" s="25"/>
      <c r="X7" s="23"/>
      <c r="Y7" s="23"/>
      <c r="Z7" s="26"/>
    </row>
    <row r="8" spans="1:26" s="17" customFormat="1" ht="17.100000000000001" customHeight="1">
      <c r="A8" s="35">
        <v>2</v>
      </c>
      <c r="B8" s="29">
        <f t="shared" ref="B8:B31" si="8">($B$6*1.5%*A8)+$B$6</f>
        <v>11629.000760000001</v>
      </c>
      <c r="C8" s="42">
        <f t="shared" si="0"/>
        <v>2325.8001520000003</v>
      </c>
      <c r="D8" s="42">
        <f t="shared" ref="D8:D31" si="9">+$D$6+$D$6*0.015*A8</f>
        <v>1907.6272384000001</v>
      </c>
      <c r="E8" s="40">
        <f t="shared" ref="E8:E31" si="10">($E$6*1.5%*A8)+$E$6</f>
        <v>999.59440000000006</v>
      </c>
      <c r="F8" s="45">
        <f t="shared" si="1"/>
        <v>16862.022550400001</v>
      </c>
      <c r="G8" s="30">
        <v>1200</v>
      </c>
      <c r="H8" s="30">
        <f t="shared" si="2"/>
        <v>126.46516912800001</v>
      </c>
      <c r="I8" s="63">
        <f t="shared" si="3"/>
        <v>168.62022550400002</v>
      </c>
      <c r="J8" s="56"/>
      <c r="K8" s="35">
        <v>2</v>
      </c>
      <c r="L8" s="29">
        <f t="shared" ref="L8:L31" si="11">($L$6*1.5%*K8)+$L$6</f>
        <v>13704.772120000001</v>
      </c>
      <c r="M8" s="42">
        <f t="shared" si="4"/>
        <v>2740.9544240000005</v>
      </c>
      <c r="N8" s="42">
        <f t="shared" ref="N8:N31" si="12">+$N$6+$N$6*0.015*K8</f>
        <v>2288.7794800000001</v>
      </c>
      <c r="O8" s="40">
        <f t="shared" ref="O8:O31" si="13">($E$6*1.5%*K8)+$E$6</f>
        <v>999.59440000000006</v>
      </c>
      <c r="P8" s="45">
        <f t="shared" si="5"/>
        <v>19734.100424000004</v>
      </c>
      <c r="Q8" s="30">
        <v>1200</v>
      </c>
      <c r="R8" s="30">
        <f t="shared" si="6"/>
        <v>148.00575318000003</v>
      </c>
      <c r="S8" s="63">
        <f t="shared" si="7"/>
        <v>197.34100424000005</v>
      </c>
      <c r="T8" s="23"/>
      <c r="U8" s="24"/>
      <c r="V8" s="24"/>
      <c r="W8" s="25"/>
      <c r="X8" s="23"/>
      <c r="Y8" s="23"/>
      <c r="Z8" s="26"/>
    </row>
    <row r="9" spans="1:26" s="17" customFormat="1" ht="17.100000000000001" customHeight="1">
      <c r="A9" s="35">
        <v>3</v>
      </c>
      <c r="B9" s="29">
        <f t="shared" si="8"/>
        <v>11798.355140000001</v>
      </c>
      <c r="C9" s="42">
        <f t="shared" si="0"/>
        <v>2359.6710280000002</v>
      </c>
      <c r="D9" s="42">
        <f t="shared" si="9"/>
        <v>1935.4082175999999</v>
      </c>
      <c r="E9" s="40">
        <f t="shared" si="10"/>
        <v>1014.1516</v>
      </c>
      <c r="F9" s="45">
        <f t="shared" si="1"/>
        <v>17107.585985600002</v>
      </c>
      <c r="G9" s="30">
        <v>1200</v>
      </c>
      <c r="H9" s="30">
        <f t="shared" si="2"/>
        <v>128.306894892</v>
      </c>
      <c r="I9" s="63">
        <f t="shared" si="3"/>
        <v>171.07585985600002</v>
      </c>
      <c r="J9" s="56"/>
      <c r="K9" s="35">
        <v>3</v>
      </c>
      <c r="L9" s="29">
        <f t="shared" si="11"/>
        <v>13904.356180000001</v>
      </c>
      <c r="M9" s="42">
        <f t="shared" si="4"/>
        <v>2780.871236</v>
      </c>
      <c r="N9" s="42">
        <f t="shared" si="12"/>
        <v>2322.1112199999998</v>
      </c>
      <c r="O9" s="40">
        <f t="shared" si="13"/>
        <v>1014.1516</v>
      </c>
      <c r="P9" s="45">
        <f t="shared" si="5"/>
        <v>20021.490236000001</v>
      </c>
      <c r="Q9" s="30">
        <v>1200</v>
      </c>
      <c r="R9" s="30">
        <f t="shared" si="6"/>
        <v>150.16117677000003</v>
      </c>
      <c r="S9" s="63">
        <f t="shared" si="7"/>
        <v>200.21490236000002</v>
      </c>
      <c r="T9" s="23"/>
      <c r="U9" s="24"/>
      <c r="V9" s="24"/>
      <c r="W9" s="25"/>
      <c r="X9" s="23"/>
      <c r="Y9" s="23"/>
      <c r="Z9" s="26"/>
    </row>
    <row r="10" spans="1:26" s="17" customFormat="1" ht="17.100000000000001" customHeight="1">
      <c r="A10" s="35">
        <v>4</v>
      </c>
      <c r="B10" s="29">
        <f t="shared" si="8"/>
        <v>11967.709520000002</v>
      </c>
      <c r="C10" s="42">
        <f t="shared" si="0"/>
        <v>2393.5419040000006</v>
      </c>
      <c r="D10" s="42">
        <f t="shared" si="9"/>
        <v>1963.1891968</v>
      </c>
      <c r="E10" s="40">
        <f t="shared" si="10"/>
        <v>1028.7088000000001</v>
      </c>
      <c r="F10" s="45">
        <f t="shared" si="1"/>
        <v>17353.1494208</v>
      </c>
      <c r="G10" s="30">
        <v>1200</v>
      </c>
      <c r="H10" s="30">
        <f t="shared" si="2"/>
        <v>130.14862065599999</v>
      </c>
      <c r="I10" s="63">
        <f t="shared" si="3"/>
        <v>173.531494208</v>
      </c>
      <c r="J10" s="56"/>
      <c r="K10" s="35">
        <v>4</v>
      </c>
      <c r="L10" s="29">
        <f t="shared" si="11"/>
        <v>14103.940240000002</v>
      </c>
      <c r="M10" s="42">
        <f t="shared" si="4"/>
        <v>2820.7880480000003</v>
      </c>
      <c r="N10" s="42">
        <f t="shared" si="12"/>
        <v>2355.4429599999999</v>
      </c>
      <c r="O10" s="40">
        <f t="shared" si="13"/>
        <v>1028.7088000000001</v>
      </c>
      <c r="P10" s="45">
        <f t="shared" si="5"/>
        <v>20308.880048000003</v>
      </c>
      <c r="Q10" s="30">
        <v>1200</v>
      </c>
      <c r="R10" s="30">
        <f t="shared" si="6"/>
        <v>152.31660036000002</v>
      </c>
      <c r="S10" s="63">
        <f t="shared" si="7"/>
        <v>203.08880048000003</v>
      </c>
      <c r="T10" s="23"/>
      <c r="U10" s="24"/>
      <c r="V10" s="24"/>
      <c r="W10" s="25"/>
      <c r="X10" s="23"/>
      <c r="Y10" s="23"/>
      <c r="Z10" s="26"/>
    </row>
    <row r="11" spans="1:26" s="17" customFormat="1" ht="17.100000000000001" customHeight="1">
      <c r="A11" s="35">
        <v>5</v>
      </c>
      <c r="B11" s="29">
        <f t="shared" si="8"/>
        <v>12137.063900000001</v>
      </c>
      <c r="C11" s="42">
        <f t="shared" si="0"/>
        <v>2427.4127800000001</v>
      </c>
      <c r="D11" s="42">
        <f t="shared" si="9"/>
        <v>1990.970176</v>
      </c>
      <c r="E11" s="40">
        <f t="shared" si="10"/>
        <v>1043.2660000000001</v>
      </c>
      <c r="F11" s="45">
        <f t="shared" si="1"/>
        <v>17598.712856000002</v>
      </c>
      <c r="G11" s="30">
        <v>1200</v>
      </c>
      <c r="H11" s="30">
        <f t="shared" si="2"/>
        <v>131.99034642000004</v>
      </c>
      <c r="I11" s="63">
        <f t="shared" si="3"/>
        <v>175.98712856000003</v>
      </c>
      <c r="J11" s="56"/>
      <c r="K11" s="35">
        <v>5</v>
      </c>
      <c r="L11" s="29">
        <f t="shared" si="11"/>
        <v>14303.524300000001</v>
      </c>
      <c r="M11" s="42">
        <f t="shared" si="4"/>
        <v>2860.7048600000003</v>
      </c>
      <c r="N11" s="42">
        <f t="shared" si="12"/>
        <v>2388.7746999999999</v>
      </c>
      <c r="O11" s="40">
        <f t="shared" si="13"/>
        <v>1043.2660000000001</v>
      </c>
      <c r="P11" s="45">
        <f t="shared" si="5"/>
        <v>20596.269860000004</v>
      </c>
      <c r="Q11" s="30">
        <v>1200</v>
      </c>
      <c r="R11" s="30">
        <f t="shared" si="6"/>
        <v>154.47202395000002</v>
      </c>
      <c r="S11" s="63">
        <f t="shared" si="7"/>
        <v>205.96269860000004</v>
      </c>
      <c r="T11" s="23"/>
      <c r="U11" s="24"/>
      <c r="V11" s="24"/>
      <c r="W11" s="25"/>
      <c r="X11" s="23"/>
      <c r="Y11" s="23"/>
      <c r="Z11" s="26"/>
    </row>
    <row r="12" spans="1:26" s="17" customFormat="1" ht="17.100000000000001" customHeight="1">
      <c r="A12" s="35">
        <v>6</v>
      </c>
      <c r="B12" s="29">
        <f t="shared" si="8"/>
        <v>12306.418280000002</v>
      </c>
      <c r="C12" s="42">
        <f t="shared" si="0"/>
        <v>2461.2836560000001</v>
      </c>
      <c r="D12" s="42">
        <f t="shared" si="9"/>
        <v>2018.7511552000001</v>
      </c>
      <c r="E12" s="40">
        <f t="shared" si="10"/>
        <v>1057.8232</v>
      </c>
      <c r="F12" s="45">
        <f t="shared" si="1"/>
        <v>17844.2762912</v>
      </c>
      <c r="G12" s="30">
        <v>1200</v>
      </c>
      <c r="H12" s="30">
        <f t="shared" si="2"/>
        <v>133.832072184</v>
      </c>
      <c r="I12" s="63">
        <f t="shared" si="3"/>
        <v>178.44276291200001</v>
      </c>
      <c r="J12" s="56"/>
      <c r="K12" s="35">
        <v>6</v>
      </c>
      <c r="L12" s="29">
        <f t="shared" si="11"/>
        <v>14503.108360000002</v>
      </c>
      <c r="M12" s="42">
        <f t="shared" si="4"/>
        <v>2900.6216720000002</v>
      </c>
      <c r="N12" s="42">
        <f t="shared" si="12"/>
        <v>2422.10644</v>
      </c>
      <c r="O12" s="40">
        <f t="shared" si="13"/>
        <v>1057.8232</v>
      </c>
      <c r="P12" s="45">
        <f t="shared" si="5"/>
        <v>20883.659672000002</v>
      </c>
      <c r="Q12" s="30">
        <v>1200</v>
      </c>
      <c r="R12" s="30">
        <f t="shared" si="6"/>
        <v>156.62744754000002</v>
      </c>
      <c r="S12" s="63">
        <f t="shared" si="7"/>
        <v>208.83659672000002</v>
      </c>
      <c r="T12" s="23"/>
      <c r="U12" s="24"/>
      <c r="V12" s="24"/>
      <c r="W12" s="25"/>
      <c r="X12" s="23"/>
      <c r="Y12" s="23"/>
      <c r="Z12" s="26"/>
    </row>
    <row r="13" spans="1:26" s="17" customFormat="1" ht="17.100000000000001" customHeight="1">
      <c r="A13" s="35">
        <v>7</v>
      </c>
      <c r="B13" s="29">
        <f t="shared" si="8"/>
        <v>12475.772660000002</v>
      </c>
      <c r="C13" s="42">
        <f t="shared" si="0"/>
        <v>2495.1545320000005</v>
      </c>
      <c r="D13" s="42">
        <f t="shared" si="9"/>
        <v>2046.5321344000001</v>
      </c>
      <c r="E13" s="40">
        <f t="shared" si="10"/>
        <v>1072.3804</v>
      </c>
      <c r="F13" s="45">
        <f t="shared" si="1"/>
        <v>18089.839726400001</v>
      </c>
      <c r="G13" s="30">
        <v>1200</v>
      </c>
      <c r="H13" s="30">
        <f t="shared" si="2"/>
        <v>135.67379794800001</v>
      </c>
      <c r="I13" s="63">
        <f t="shared" si="3"/>
        <v>180.89839726400001</v>
      </c>
      <c r="J13" s="56"/>
      <c r="K13" s="35">
        <v>7</v>
      </c>
      <c r="L13" s="29">
        <f t="shared" si="11"/>
        <v>14702.692420000001</v>
      </c>
      <c r="M13" s="42">
        <f t="shared" si="4"/>
        <v>2940.5384840000002</v>
      </c>
      <c r="N13" s="42">
        <f t="shared" si="12"/>
        <v>2455.4381800000001</v>
      </c>
      <c r="O13" s="40">
        <f t="shared" si="13"/>
        <v>1072.3804</v>
      </c>
      <c r="P13" s="45">
        <f t="shared" si="5"/>
        <v>21171.049484000003</v>
      </c>
      <c r="Q13" s="30">
        <v>1200</v>
      </c>
      <c r="R13" s="30">
        <f t="shared" si="6"/>
        <v>158.78287113000002</v>
      </c>
      <c r="S13" s="63">
        <f t="shared" si="7"/>
        <v>211.71049484000002</v>
      </c>
      <c r="T13" s="23"/>
      <c r="U13" s="24"/>
      <c r="V13" s="24"/>
      <c r="W13" s="25"/>
      <c r="X13" s="23"/>
      <c r="Y13" s="23"/>
      <c r="Z13" s="26"/>
    </row>
    <row r="14" spans="1:26" s="17" customFormat="1" ht="17.100000000000001" customHeight="1">
      <c r="A14" s="35">
        <v>8</v>
      </c>
      <c r="B14" s="29">
        <f t="shared" si="8"/>
        <v>12645.127040000001</v>
      </c>
      <c r="C14" s="42">
        <f t="shared" si="0"/>
        <v>2529.025408</v>
      </c>
      <c r="D14" s="42">
        <f t="shared" si="9"/>
        <v>2074.3131136000002</v>
      </c>
      <c r="E14" s="40">
        <f t="shared" si="10"/>
        <v>1086.9376</v>
      </c>
      <c r="F14" s="45">
        <f t="shared" si="1"/>
        <v>18335.403161600003</v>
      </c>
      <c r="G14" s="30">
        <v>1200</v>
      </c>
      <c r="H14" s="30">
        <f t="shared" si="2"/>
        <v>137.51552371200003</v>
      </c>
      <c r="I14" s="63">
        <f t="shared" si="3"/>
        <v>183.35403161600004</v>
      </c>
      <c r="J14" s="56"/>
      <c r="K14" s="35">
        <v>8</v>
      </c>
      <c r="L14" s="29">
        <f t="shared" si="11"/>
        <v>14902.27648</v>
      </c>
      <c r="M14" s="42">
        <f t="shared" si="4"/>
        <v>2980.4552960000001</v>
      </c>
      <c r="N14" s="42">
        <f t="shared" si="12"/>
        <v>2488.7699199999997</v>
      </c>
      <c r="O14" s="40">
        <f t="shared" si="13"/>
        <v>1086.9376</v>
      </c>
      <c r="P14" s="45">
        <f t="shared" si="5"/>
        <v>21458.439296</v>
      </c>
      <c r="Q14" s="30">
        <v>1200</v>
      </c>
      <c r="R14" s="30">
        <f t="shared" si="6"/>
        <v>160.93829471999999</v>
      </c>
      <c r="S14" s="63">
        <f t="shared" si="7"/>
        <v>214.58439296</v>
      </c>
      <c r="T14" s="23"/>
      <c r="U14" s="24"/>
      <c r="V14" s="24"/>
      <c r="W14" s="25"/>
      <c r="X14" s="23"/>
      <c r="Y14" s="23"/>
      <c r="Z14" s="26"/>
    </row>
    <row r="15" spans="1:26" s="17" customFormat="1" ht="17.100000000000001" customHeight="1">
      <c r="A15" s="35">
        <v>9</v>
      </c>
      <c r="B15" s="29">
        <f t="shared" si="8"/>
        <v>12814.481420000002</v>
      </c>
      <c r="C15" s="42">
        <f t="shared" si="0"/>
        <v>2562.8962840000004</v>
      </c>
      <c r="D15" s="42">
        <f t="shared" si="9"/>
        <v>2102.0940928</v>
      </c>
      <c r="E15" s="40">
        <f t="shared" si="10"/>
        <v>1101.4947999999999</v>
      </c>
      <c r="F15" s="45">
        <f t="shared" si="1"/>
        <v>18580.966596800004</v>
      </c>
      <c r="G15" s="30">
        <v>1200</v>
      </c>
      <c r="H15" s="30">
        <f t="shared" si="2"/>
        <v>139.35724947600005</v>
      </c>
      <c r="I15" s="63">
        <f t="shared" si="3"/>
        <v>185.80966596800005</v>
      </c>
      <c r="J15" s="56"/>
      <c r="K15" s="35">
        <v>9</v>
      </c>
      <c r="L15" s="29">
        <f t="shared" si="11"/>
        <v>15101.860540000001</v>
      </c>
      <c r="M15" s="42">
        <f t="shared" si="4"/>
        <v>3020.372108</v>
      </c>
      <c r="N15" s="42">
        <f t="shared" si="12"/>
        <v>2522.1016599999998</v>
      </c>
      <c r="O15" s="40">
        <f t="shared" si="13"/>
        <v>1101.4947999999999</v>
      </c>
      <c r="P15" s="45">
        <f t="shared" si="5"/>
        <v>21745.829108000002</v>
      </c>
      <c r="Q15" s="30">
        <v>1200</v>
      </c>
      <c r="R15" s="30">
        <f t="shared" si="6"/>
        <v>163.09371831000001</v>
      </c>
      <c r="S15" s="63">
        <f t="shared" si="7"/>
        <v>217.45829108000001</v>
      </c>
      <c r="T15" s="23"/>
      <c r="U15" s="24"/>
      <c r="V15" s="24"/>
      <c r="W15" s="25"/>
      <c r="X15" s="23"/>
      <c r="Y15" s="23"/>
      <c r="Z15" s="26"/>
    </row>
    <row r="16" spans="1:26" s="17" customFormat="1" ht="17.100000000000001" customHeight="1">
      <c r="A16" s="35">
        <v>10</v>
      </c>
      <c r="B16" s="29">
        <f t="shared" si="8"/>
        <v>12983.835800000001</v>
      </c>
      <c r="C16" s="42">
        <f t="shared" si="0"/>
        <v>2596.7671600000003</v>
      </c>
      <c r="D16" s="42">
        <f t="shared" si="9"/>
        <v>2129.8750719999998</v>
      </c>
      <c r="E16" s="40">
        <f t="shared" si="10"/>
        <v>1116.0520000000001</v>
      </c>
      <c r="F16" s="45">
        <f t="shared" si="1"/>
        <v>18826.530031999999</v>
      </c>
      <c r="G16" s="30">
        <v>1200</v>
      </c>
      <c r="H16" s="30">
        <f t="shared" si="2"/>
        <v>141.19897523999998</v>
      </c>
      <c r="I16" s="63">
        <f t="shared" si="3"/>
        <v>188.26530031999999</v>
      </c>
      <c r="J16" s="56"/>
      <c r="K16" s="35">
        <v>10</v>
      </c>
      <c r="L16" s="29">
        <f t="shared" si="11"/>
        <v>15301.444600000001</v>
      </c>
      <c r="M16" s="42">
        <f t="shared" si="4"/>
        <v>3060.28892</v>
      </c>
      <c r="N16" s="42">
        <f t="shared" si="12"/>
        <v>2555.4333999999999</v>
      </c>
      <c r="O16" s="40">
        <f t="shared" si="13"/>
        <v>1116.0520000000001</v>
      </c>
      <c r="P16" s="45">
        <f t="shared" si="5"/>
        <v>22033.218920000003</v>
      </c>
      <c r="Q16" s="30">
        <v>1200</v>
      </c>
      <c r="R16" s="30">
        <f t="shared" si="6"/>
        <v>165.24914190000001</v>
      </c>
      <c r="S16" s="63">
        <f t="shared" si="7"/>
        <v>220.33218920000002</v>
      </c>
      <c r="T16" s="23"/>
      <c r="U16" s="24"/>
      <c r="V16" s="24"/>
      <c r="W16" s="25"/>
      <c r="X16" s="23"/>
      <c r="Y16" s="23"/>
      <c r="Z16" s="26"/>
    </row>
    <row r="17" spans="1:26" s="17" customFormat="1" ht="17.100000000000001" customHeight="1">
      <c r="A17" s="35">
        <v>11</v>
      </c>
      <c r="B17" s="29">
        <f t="shared" si="8"/>
        <v>13153.190180000001</v>
      </c>
      <c r="C17" s="42">
        <f t="shared" si="0"/>
        <v>2630.6380360000003</v>
      </c>
      <c r="D17" s="42">
        <f t="shared" si="9"/>
        <v>2157.6560512000001</v>
      </c>
      <c r="E17" s="40">
        <f t="shared" si="10"/>
        <v>1130.6092000000001</v>
      </c>
      <c r="F17" s="45">
        <f t="shared" si="1"/>
        <v>19072.0934672</v>
      </c>
      <c r="G17" s="30">
        <v>1200</v>
      </c>
      <c r="H17" s="30">
        <f t="shared" si="2"/>
        <v>143.040701004</v>
      </c>
      <c r="I17" s="63">
        <f t="shared" si="3"/>
        <v>190.720934672</v>
      </c>
      <c r="J17" s="56"/>
      <c r="K17" s="35">
        <v>11</v>
      </c>
      <c r="L17" s="29">
        <f t="shared" si="11"/>
        <v>15501.028660000002</v>
      </c>
      <c r="M17" s="42">
        <f t="shared" si="4"/>
        <v>3100.2057320000004</v>
      </c>
      <c r="N17" s="42">
        <f t="shared" si="12"/>
        <v>2588.76514</v>
      </c>
      <c r="O17" s="40">
        <f t="shared" si="13"/>
        <v>1130.6092000000001</v>
      </c>
      <c r="P17" s="45">
        <f t="shared" si="5"/>
        <v>22320.608732000001</v>
      </c>
      <c r="Q17" s="30">
        <v>1200</v>
      </c>
      <c r="R17" s="30">
        <f t="shared" si="6"/>
        <v>167.40456548999998</v>
      </c>
      <c r="S17" s="63">
        <f t="shared" si="7"/>
        <v>223.20608731999999</v>
      </c>
      <c r="T17" s="23"/>
      <c r="U17" s="24"/>
      <c r="V17" s="24"/>
      <c r="W17" s="25"/>
      <c r="X17" s="23"/>
      <c r="Y17" s="23"/>
      <c r="Z17" s="26"/>
    </row>
    <row r="18" spans="1:26" s="17" customFormat="1" ht="17.100000000000001" customHeight="1">
      <c r="A18" s="35">
        <v>12</v>
      </c>
      <c r="B18" s="29">
        <f t="shared" si="8"/>
        <v>13322.544560000002</v>
      </c>
      <c r="C18" s="42">
        <f t="shared" si="0"/>
        <v>2664.5089120000007</v>
      </c>
      <c r="D18" s="42">
        <f t="shared" si="9"/>
        <v>2185.4370303999999</v>
      </c>
      <c r="E18" s="40">
        <f t="shared" si="10"/>
        <v>1145.1664000000001</v>
      </c>
      <c r="F18" s="45">
        <f t="shared" si="1"/>
        <v>19317.656902400005</v>
      </c>
      <c r="G18" s="30">
        <v>1200</v>
      </c>
      <c r="H18" s="30">
        <f t="shared" si="2"/>
        <v>144.88242676800004</v>
      </c>
      <c r="I18" s="63">
        <f t="shared" si="3"/>
        <v>193.17656902400006</v>
      </c>
      <c r="J18" s="56"/>
      <c r="K18" s="35">
        <v>12</v>
      </c>
      <c r="L18" s="29">
        <f t="shared" si="11"/>
        <v>15700.612720000001</v>
      </c>
      <c r="M18" s="42">
        <f t="shared" si="4"/>
        <v>3140.1225440000003</v>
      </c>
      <c r="N18" s="42">
        <f t="shared" si="12"/>
        <v>2622.0968800000001</v>
      </c>
      <c r="O18" s="40">
        <f t="shared" si="13"/>
        <v>1145.1664000000001</v>
      </c>
      <c r="P18" s="45">
        <f t="shared" si="5"/>
        <v>22607.998544000002</v>
      </c>
      <c r="Q18" s="30">
        <v>1200</v>
      </c>
      <c r="R18" s="30">
        <f t="shared" si="6"/>
        <v>169.55998908000004</v>
      </c>
      <c r="S18" s="63">
        <f t="shared" si="7"/>
        <v>226.07998544000003</v>
      </c>
      <c r="T18" s="23"/>
      <c r="U18" s="24"/>
      <c r="V18" s="24"/>
      <c r="W18" s="25"/>
      <c r="X18" s="23"/>
      <c r="Y18" s="23"/>
      <c r="Z18" s="26"/>
    </row>
    <row r="19" spans="1:26" s="17" customFormat="1" ht="17.100000000000001" customHeight="1">
      <c r="A19" s="35">
        <v>13</v>
      </c>
      <c r="B19" s="29">
        <f t="shared" si="8"/>
        <v>13491.898940000001</v>
      </c>
      <c r="C19" s="42">
        <f t="shared" si="0"/>
        <v>2698.3797880000002</v>
      </c>
      <c r="D19" s="42">
        <f t="shared" si="9"/>
        <v>2213.2180096000002</v>
      </c>
      <c r="E19" s="40">
        <f t="shared" si="10"/>
        <v>1159.7236</v>
      </c>
      <c r="F19" s="45">
        <f t="shared" si="1"/>
        <v>19563.220337600003</v>
      </c>
      <c r="G19" s="30">
        <v>1200</v>
      </c>
      <c r="H19" s="30">
        <f t="shared" si="2"/>
        <v>146.72415253200003</v>
      </c>
      <c r="I19" s="63">
        <f t="shared" si="3"/>
        <v>195.63220337600004</v>
      </c>
      <c r="J19" s="56"/>
      <c r="K19" s="35">
        <v>13</v>
      </c>
      <c r="L19" s="29">
        <f t="shared" si="11"/>
        <v>15900.196780000002</v>
      </c>
      <c r="M19" s="42">
        <f t="shared" si="4"/>
        <v>3180.0393560000002</v>
      </c>
      <c r="N19" s="42">
        <f t="shared" si="12"/>
        <v>2655.4286199999997</v>
      </c>
      <c r="O19" s="40">
        <f t="shared" si="13"/>
        <v>1159.7236</v>
      </c>
      <c r="P19" s="45">
        <f t="shared" si="5"/>
        <v>22895.388356000003</v>
      </c>
      <c r="Q19" s="30">
        <v>1200</v>
      </c>
      <c r="R19" s="30">
        <f t="shared" si="6"/>
        <v>171.71541267000003</v>
      </c>
      <c r="S19" s="63">
        <f t="shared" si="7"/>
        <v>228.95388356000004</v>
      </c>
      <c r="T19" s="23"/>
      <c r="U19" s="24"/>
      <c r="V19" s="24"/>
      <c r="W19" s="25"/>
      <c r="X19" s="23"/>
      <c r="Y19" s="23"/>
      <c r="Z19" s="26"/>
    </row>
    <row r="20" spans="1:26" s="17" customFormat="1" ht="17.100000000000001" customHeight="1">
      <c r="A20" s="35">
        <v>14</v>
      </c>
      <c r="B20" s="29">
        <f t="shared" si="8"/>
        <v>13661.253320000002</v>
      </c>
      <c r="C20" s="42">
        <f t="shared" si="0"/>
        <v>2732.2506640000001</v>
      </c>
      <c r="D20" s="42">
        <f t="shared" si="9"/>
        <v>2240.9989888</v>
      </c>
      <c r="E20" s="40">
        <f t="shared" si="10"/>
        <v>1174.2808</v>
      </c>
      <c r="F20" s="45">
        <f t="shared" si="1"/>
        <v>19808.783772800001</v>
      </c>
      <c r="G20" s="30">
        <v>1200</v>
      </c>
      <c r="H20" s="30">
        <f t="shared" si="2"/>
        <v>148.56587829599999</v>
      </c>
      <c r="I20" s="63">
        <f t="shared" si="3"/>
        <v>198.08783772800001</v>
      </c>
      <c r="J20" s="56"/>
      <c r="K20" s="35">
        <v>14</v>
      </c>
      <c r="L20" s="29">
        <f t="shared" si="11"/>
        <v>16099.780840000001</v>
      </c>
      <c r="M20" s="42">
        <f t="shared" si="4"/>
        <v>3219.9561680000002</v>
      </c>
      <c r="N20" s="42">
        <f t="shared" si="12"/>
        <v>2688.7603599999998</v>
      </c>
      <c r="O20" s="40">
        <f t="shared" si="13"/>
        <v>1174.2808</v>
      </c>
      <c r="P20" s="45">
        <f t="shared" si="5"/>
        <v>23182.778168000001</v>
      </c>
      <c r="Q20" s="30">
        <v>1200</v>
      </c>
      <c r="R20" s="30">
        <f t="shared" si="6"/>
        <v>173.87083626</v>
      </c>
      <c r="S20" s="63">
        <f t="shared" si="7"/>
        <v>231.82778168000002</v>
      </c>
      <c r="T20" s="23"/>
      <c r="U20" s="24"/>
      <c r="V20" s="24"/>
      <c r="W20" s="25"/>
      <c r="X20" s="23"/>
      <c r="Y20" s="23"/>
      <c r="Z20" s="26"/>
    </row>
    <row r="21" spans="1:26" s="17" customFormat="1" ht="17.100000000000001" customHeight="1">
      <c r="A21" s="35">
        <v>15</v>
      </c>
      <c r="B21" s="29">
        <f t="shared" si="8"/>
        <v>13830.6077</v>
      </c>
      <c r="C21" s="42">
        <f t="shared" si="0"/>
        <v>2766.1215399999996</v>
      </c>
      <c r="D21" s="42">
        <f t="shared" si="9"/>
        <v>2268.7799679999998</v>
      </c>
      <c r="E21" s="40">
        <f t="shared" si="10"/>
        <v>1188.838</v>
      </c>
      <c r="F21" s="45">
        <f t="shared" si="1"/>
        <v>20054.347207999999</v>
      </c>
      <c r="G21" s="30">
        <v>1200</v>
      </c>
      <c r="H21" s="30">
        <f t="shared" si="2"/>
        <v>150.40760405999998</v>
      </c>
      <c r="I21" s="63">
        <f t="shared" si="3"/>
        <v>200.54347207999999</v>
      </c>
      <c r="J21" s="56"/>
      <c r="K21" s="35">
        <v>15</v>
      </c>
      <c r="L21" s="29">
        <f t="shared" si="11"/>
        <v>16299.3649</v>
      </c>
      <c r="M21" s="42">
        <f t="shared" si="4"/>
        <v>3259.8729800000001</v>
      </c>
      <c r="N21" s="42">
        <f t="shared" si="12"/>
        <v>2722.0920999999998</v>
      </c>
      <c r="O21" s="40">
        <f t="shared" si="13"/>
        <v>1188.838</v>
      </c>
      <c r="P21" s="45">
        <f t="shared" si="5"/>
        <v>23470.167980000002</v>
      </c>
      <c r="Q21" s="30">
        <v>1200</v>
      </c>
      <c r="R21" s="30">
        <f t="shared" si="6"/>
        <v>176.02625985000003</v>
      </c>
      <c r="S21" s="63">
        <f t="shared" si="7"/>
        <v>234.70167980000002</v>
      </c>
      <c r="T21" s="23"/>
      <c r="U21" s="24"/>
      <c r="V21" s="24"/>
      <c r="W21" s="25"/>
      <c r="X21" s="23"/>
      <c r="Y21" s="23"/>
      <c r="Z21" s="26"/>
    </row>
    <row r="22" spans="1:26" s="17" customFormat="1" ht="17.100000000000001" customHeight="1">
      <c r="A22" s="35">
        <v>16</v>
      </c>
      <c r="B22" s="29">
        <f t="shared" si="8"/>
        <v>13999.962080000001</v>
      </c>
      <c r="C22" s="42">
        <f t="shared" si="0"/>
        <v>2799.992416</v>
      </c>
      <c r="D22" s="42">
        <f t="shared" si="9"/>
        <v>2296.5609472000001</v>
      </c>
      <c r="E22" s="40">
        <f t="shared" si="10"/>
        <v>1203.3951999999999</v>
      </c>
      <c r="F22" s="45">
        <f t="shared" si="1"/>
        <v>20299.910643200001</v>
      </c>
      <c r="G22" s="30">
        <v>1200</v>
      </c>
      <c r="H22" s="30">
        <f t="shared" si="2"/>
        <v>152.24932982400003</v>
      </c>
      <c r="I22" s="63">
        <f t="shared" si="3"/>
        <v>202.99910643200002</v>
      </c>
      <c r="J22" s="56"/>
      <c r="K22" s="35">
        <v>16</v>
      </c>
      <c r="L22" s="29">
        <f t="shared" si="11"/>
        <v>16498.948960000002</v>
      </c>
      <c r="M22" s="42">
        <f t="shared" si="4"/>
        <v>3299.7897920000005</v>
      </c>
      <c r="N22" s="42">
        <f t="shared" si="12"/>
        <v>2755.4238399999999</v>
      </c>
      <c r="O22" s="40">
        <f t="shared" si="13"/>
        <v>1203.3951999999999</v>
      </c>
      <c r="P22" s="45">
        <f t="shared" si="5"/>
        <v>23757.557792</v>
      </c>
      <c r="Q22" s="30">
        <v>1200</v>
      </c>
      <c r="R22" s="30">
        <f t="shared" si="6"/>
        <v>178.18168344</v>
      </c>
      <c r="S22" s="63">
        <f t="shared" si="7"/>
        <v>237.57557792</v>
      </c>
      <c r="T22" s="23"/>
      <c r="U22" s="24"/>
      <c r="V22" s="24"/>
      <c r="W22" s="25"/>
      <c r="X22" s="23"/>
      <c r="Y22" s="23"/>
      <c r="Z22" s="26"/>
    </row>
    <row r="23" spans="1:26" s="17" customFormat="1" ht="17.100000000000001" customHeight="1">
      <c r="A23" s="35">
        <v>17</v>
      </c>
      <c r="B23" s="29">
        <f t="shared" si="8"/>
        <v>14169.316460000002</v>
      </c>
      <c r="C23" s="42">
        <f t="shared" si="0"/>
        <v>2833.8632920000005</v>
      </c>
      <c r="D23" s="42">
        <f t="shared" si="9"/>
        <v>2324.3419263999999</v>
      </c>
      <c r="E23" s="40">
        <f t="shared" si="10"/>
        <v>1217.9524000000001</v>
      </c>
      <c r="F23" s="45">
        <f t="shared" si="1"/>
        <v>20545.474078400002</v>
      </c>
      <c r="G23" s="30">
        <v>1200</v>
      </c>
      <c r="H23" s="30">
        <f t="shared" si="2"/>
        <v>154.09105558800002</v>
      </c>
      <c r="I23" s="63">
        <f t="shared" si="3"/>
        <v>205.45474078400002</v>
      </c>
      <c r="J23" s="56"/>
      <c r="K23" s="35">
        <v>17</v>
      </c>
      <c r="L23" s="29">
        <f t="shared" si="11"/>
        <v>16698.533020000003</v>
      </c>
      <c r="M23" s="42">
        <f t="shared" si="4"/>
        <v>3339.7066040000004</v>
      </c>
      <c r="N23" s="42">
        <f t="shared" si="12"/>
        <v>2788.75558</v>
      </c>
      <c r="O23" s="40">
        <f t="shared" si="13"/>
        <v>1217.9524000000001</v>
      </c>
      <c r="P23" s="45">
        <f t="shared" si="5"/>
        <v>24044.947604000001</v>
      </c>
      <c r="Q23" s="30">
        <v>1200</v>
      </c>
      <c r="R23" s="30">
        <f t="shared" si="6"/>
        <v>180.33710703</v>
      </c>
      <c r="S23" s="63">
        <f t="shared" si="7"/>
        <v>240.44947604000001</v>
      </c>
      <c r="T23" s="23"/>
      <c r="U23" s="24"/>
      <c r="V23" s="24"/>
      <c r="W23" s="25"/>
      <c r="X23" s="23"/>
      <c r="Y23" s="23"/>
      <c r="Z23" s="26"/>
    </row>
    <row r="24" spans="1:26" s="17" customFormat="1" ht="17.100000000000001" customHeight="1">
      <c r="A24" s="35">
        <v>18</v>
      </c>
      <c r="B24" s="29">
        <f t="shared" si="8"/>
        <v>14338.670840000002</v>
      </c>
      <c r="C24" s="42">
        <f t="shared" si="0"/>
        <v>2867.7341680000009</v>
      </c>
      <c r="D24" s="42">
        <f t="shared" si="9"/>
        <v>2352.1229056000002</v>
      </c>
      <c r="E24" s="40">
        <f t="shared" si="10"/>
        <v>1232.5096000000001</v>
      </c>
      <c r="F24" s="45">
        <f t="shared" si="1"/>
        <v>20791.037513600004</v>
      </c>
      <c r="G24" s="30">
        <v>1200</v>
      </c>
      <c r="H24" s="30">
        <f t="shared" si="2"/>
        <v>155.93278135200001</v>
      </c>
      <c r="I24" s="63">
        <f t="shared" si="3"/>
        <v>207.91037513600003</v>
      </c>
      <c r="J24" s="56"/>
      <c r="K24" s="35">
        <v>18</v>
      </c>
      <c r="L24" s="29">
        <f t="shared" si="11"/>
        <v>16898.117080000004</v>
      </c>
      <c r="M24" s="42">
        <f t="shared" si="4"/>
        <v>3379.6234160000004</v>
      </c>
      <c r="N24" s="42">
        <f t="shared" si="12"/>
        <v>2822.0873199999996</v>
      </c>
      <c r="O24" s="40">
        <f t="shared" si="13"/>
        <v>1232.5096000000001</v>
      </c>
      <c r="P24" s="45">
        <f t="shared" si="5"/>
        <v>24332.337416000006</v>
      </c>
      <c r="Q24" s="30">
        <v>1200</v>
      </c>
      <c r="R24" s="30">
        <f t="shared" si="6"/>
        <v>182.49253062000005</v>
      </c>
      <c r="S24" s="63">
        <f t="shared" si="7"/>
        <v>243.32337416000007</v>
      </c>
      <c r="T24" s="23"/>
      <c r="U24" s="24"/>
      <c r="V24" s="24"/>
      <c r="W24" s="25"/>
      <c r="X24" s="23"/>
      <c r="Y24" s="23"/>
      <c r="Z24" s="26"/>
    </row>
    <row r="25" spans="1:26" s="17" customFormat="1" ht="17.100000000000001" customHeight="1">
      <c r="A25" s="35">
        <v>19</v>
      </c>
      <c r="B25" s="29">
        <f t="shared" si="8"/>
        <v>14508.025220000001</v>
      </c>
      <c r="C25" s="42">
        <f t="shared" si="0"/>
        <v>2901.6050440000004</v>
      </c>
      <c r="D25" s="42">
        <f t="shared" si="9"/>
        <v>2379.9038848</v>
      </c>
      <c r="E25" s="40">
        <f t="shared" si="10"/>
        <v>1247.0668000000001</v>
      </c>
      <c r="F25" s="45">
        <f t="shared" si="1"/>
        <v>21036.600948800005</v>
      </c>
      <c r="G25" s="30">
        <v>1200</v>
      </c>
      <c r="H25" s="30">
        <f t="shared" si="2"/>
        <v>157.77450711600005</v>
      </c>
      <c r="I25" s="63">
        <f t="shared" si="3"/>
        <v>210.36600948800006</v>
      </c>
      <c r="J25" s="56"/>
      <c r="K25" s="35">
        <v>19</v>
      </c>
      <c r="L25" s="29">
        <f t="shared" si="11"/>
        <v>17097.701140000001</v>
      </c>
      <c r="M25" s="42">
        <f t="shared" si="4"/>
        <v>3419.5402280000003</v>
      </c>
      <c r="N25" s="42">
        <f t="shared" si="12"/>
        <v>2855.4190600000002</v>
      </c>
      <c r="O25" s="40">
        <f t="shared" si="13"/>
        <v>1247.0668000000001</v>
      </c>
      <c r="P25" s="45">
        <f t="shared" si="5"/>
        <v>24619.727228000003</v>
      </c>
      <c r="Q25" s="30">
        <v>1200</v>
      </c>
      <c r="R25" s="30">
        <f t="shared" si="6"/>
        <v>184.64795421000002</v>
      </c>
      <c r="S25" s="63">
        <f t="shared" si="7"/>
        <v>246.19727228000002</v>
      </c>
      <c r="T25" s="23"/>
      <c r="U25" s="24"/>
      <c r="V25" s="24"/>
      <c r="W25" s="25"/>
      <c r="X25" s="23"/>
      <c r="Y25" s="23"/>
      <c r="Z25" s="26"/>
    </row>
    <row r="26" spans="1:26" s="17" customFormat="1" ht="17.100000000000001" customHeight="1">
      <c r="A26" s="35">
        <v>20</v>
      </c>
      <c r="B26" s="29">
        <f t="shared" si="8"/>
        <v>14677.379600000002</v>
      </c>
      <c r="C26" s="42">
        <f t="shared" si="0"/>
        <v>2935.4759200000008</v>
      </c>
      <c r="D26" s="42">
        <f t="shared" si="9"/>
        <v>2407.6848639999998</v>
      </c>
      <c r="E26" s="40">
        <f t="shared" si="10"/>
        <v>1261.624</v>
      </c>
      <c r="F26" s="45">
        <f t="shared" si="1"/>
        <v>21282.164384000003</v>
      </c>
      <c r="G26" s="30">
        <v>1200</v>
      </c>
      <c r="H26" s="30">
        <f t="shared" si="2"/>
        <v>159.61623288000004</v>
      </c>
      <c r="I26" s="63">
        <f t="shared" si="3"/>
        <v>212.82164384000004</v>
      </c>
      <c r="J26" s="56"/>
      <c r="K26" s="35">
        <v>20</v>
      </c>
      <c r="L26" s="29">
        <f t="shared" si="11"/>
        <v>17297.285200000002</v>
      </c>
      <c r="M26" s="42">
        <f t="shared" si="4"/>
        <v>3459.4570400000002</v>
      </c>
      <c r="N26" s="42">
        <f t="shared" si="12"/>
        <v>2888.7507999999998</v>
      </c>
      <c r="O26" s="40">
        <f t="shared" si="13"/>
        <v>1261.624</v>
      </c>
      <c r="P26" s="45">
        <f t="shared" si="5"/>
        <v>24907.117040000001</v>
      </c>
      <c r="Q26" s="30">
        <v>1200</v>
      </c>
      <c r="R26" s="30">
        <f t="shared" si="6"/>
        <v>186.80337779999999</v>
      </c>
      <c r="S26" s="63">
        <f t="shared" si="7"/>
        <v>249.0711704</v>
      </c>
      <c r="T26" s="23"/>
      <c r="U26" s="24"/>
      <c r="V26" s="24"/>
      <c r="W26" s="25"/>
      <c r="X26" s="23"/>
      <c r="Y26" s="23"/>
      <c r="Z26" s="26"/>
    </row>
    <row r="27" spans="1:26" s="17" customFormat="1" ht="17.100000000000001" customHeight="1">
      <c r="A27" s="35">
        <v>21</v>
      </c>
      <c r="B27" s="29">
        <f t="shared" si="8"/>
        <v>14846.733980000001</v>
      </c>
      <c r="C27" s="42">
        <f t="shared" si="0"/>
        <v>2969.3467960000003</v>
      </c>
      <c r="D27" s="42">
        <f t="shared" si="9"/>
        <v>2435.4658432000001</v>
      </c>
      <c r="E27" s="40">
        <f t="shared" si="10"/>
        <v>1276.1812</v>
      </c>
      <c r="F27" s="45">
        <f t="shared" si="1"/>
        <v>21527.727819200001</v>
      </c>
      <c r="G27" s="30">
        <v>1200</v>
      </c>
      <c r="H27" s="30">
        <f t="shared" si="2"/>
        <v>161.457958644</v>
      </c>
      <c r="I27" s="63">
        <f t="shared" si="3"/>
        <v>215.27727819200001</v>
      </c>
      <c r="J27" s="56"/>
      <c r="K27" s="35">
        <v>21</v>
      </c>
      <c r="L27" s="29">
        <f t="shared" si="11"/>
        <v>17496.869259999999</v>
      </c>
      <c r="M27" s="42">
        <f t="shared" si="4"/>
        <v>3499.3738520000002</v>
      </c>
      <c r="N27" s="42">
        <f t="shared" si="12"/>
        <v>2922.0825399999999</v>
      </c>
      <c r="O27" s="40">
        <f t="shared" si="13"/>
        <v>1276.1812</v>
      </c>
      <c r="P27" s="45">
        <f t="shared" si="5"/>
        <v>25194.506851999999</v>
      </c>
      <c r="Q27" s="30">
        <v>1200</v>
      </c>
      <c r="R27" s="30">
        <f t="shared" si="6"/>
        <v>188.95880138999999</v>
      </c>
      <c r="S27" s="63">
        <f t="shared" si="7"/>
        <v>251.94506851999998</v>
      </c>
      <c r="T27" s="23"/>
      <c r="U27" s="24"/>
      <c r="V27" s="24"/>
      <c r="W27" s="25"/>
      <c r="X27" s="23"/>
      <c r="Y27" s="23"/>
      <c r="Z27" s="26"/>
    </row>
    <row r="28" spans="1:26" s="17" customFormat="1" ht="17.100000000000001" customHeight="1">
      <c r="A28" s="35">
        <v>22</v>
      </c>
      <c r="B28" s="29">
        <f t="shared" si="8"/>
        <v>15016.088360000002</v>
      </c>
      <c r="C28" s="42">
        <f t="shared" si="0"/>
        <v>3003.2176720000002</v>
      </c>
      <c r="D28" s="42">
        <f t="shared" si="9"/>
        <v>2463.2468223999999</v>
      </c>
      <c r="E28" s="40">
        <f t="shared" si="10"/>
        <v>1290.7384</v>
      </c>
      <c r="F28" s="45">
        <f t="shared" si="1"/>
        <v>21773.291254399999</v>
      </c>
      <c r="G28" s="30">
        <v>1200</v>
      </c>
      <c r="H28" s="30">
        <f t="shared" si="2"/>
        <v>163.29968440799999</v>
      </c>
      <c r="I28" s="63">
        <f t="shared" si="3"/>
        <v>217.73291254399999</v>
      </c>
      <c r="J28" s="56"/>
      <c r="K28" s="35">
        <v>22</v>
      </c>
      <c r="L28" s="29">
        <f t="shared" si="11"/>
        <v>17696.453320000001</v>
      </c>
      <c r="M28" s="42">
        <f t="shared" si="4"/>
        <v>3539.2906640000001</v>
      </c>
      <c r="N28" s="42">
        <f t="shared" si="12"/>
        <v>2955.41428</v>
      </c>
      <c r="O28" s="40">
        <f t="shared" si="13"/>
        <v>1290.7384</v>
      </c>
      <c r="P28" s="45">
        <f t="shared" si="5"/>
        <v>25481.896664</v>
      </c>
      <c r="Q28" s="30">
        <v>1200</v>
      </c>
      <c r="R28" s="30">
        <f t="shared" si="6"/>
        <v>191.11422497999999</v>
      </c>
      <c r="S28" s="63">
        <f t="shared" si="7"/>
        <v>254.81896663999999</v>
      </c>
      <c r="T28" s="23"/>
      <c r="U28" s="24"/>
      <c r="V28" s="24"/>
      <c r="W28" s="25"/>
      <c r="X28" s="23"/>
      <c r="Y28" s="23"/>
      <c r="Z28" s="26"/>
    </row>
    <row r="29" spans="1:26" s="17" customFormat="1" ht="17.100000000000001" customHeight="1">
      <c r="A29" s="35">
        <v>23</v>
      </c>
      <c r="B29" s="29">
        <f t="shared" si="8"/>
        <v>15185.442740000002</v>
      </c>
      <c r="C29" s="42">
        <f t="shared" si="0"/>
        <v>3037.0885480000002</v>
      </c>
      <c r="D29" s="42">
        <f t="shared" si="9"/>
        <v>2491.0278016000002</v>
      </c>
      <c r="E29" s="40">
        <f t="shared" si="10"/>
        <v>1305.2955999999999</v>
      </c>
      <c r="F29" s="45">
        <f t="shared" si="1"/>
        <v>22018.854689600004</v>
      </c>
      <c r="G29" s="30">
        <v>1200</v>
      </c>
      <c r="H29" s="30">
        <f t="shared" si="2"/>
        <v>165.14141017200004</v>
      </c>
      <c r="I29" s="63">
        <f t="shared" si="3"/>
        <v>220.18854689600005</v>
      </c>
      <c r="J29" s="56"/>
      <c r="K29" s="35">
        <v>23</v>
      </c>
      <c r="L29" s="29">
        <f t="shared" si="11"/>
        <v>17896.037380000002</v>
      </c>
      <c r="M29" s="42">
        <f t="shared" si="4"/>
        <v>3579.207476</v>
      </c>
      <c r="N29" s="42">
        <f t="shared" si="12"/>
        <v>2988.74602</v>
      </c>
      <c r="O29" s="40">
        <f t="shared" si="13"/>
        <v>1305.2955999999999</v>
      </c>
      <c r="P29" s="45">
        <f t="shared" si="5"/>
        <v>25769.286476000001</v>
      </c>
      <c r="Q29" s="30">
        <v>1200</v>
      </c>
      <c r="R29" s="30">
        <f t="shared" si="6"/>
        <v>193.26964857000002</v>
      </c>
      <c r="S29" s="63">
        <f t="shared" si="7"/>
        <v>257.69286476000002</v>
      </c>
      <c r="T29" s="23"/>
      <c r="U29" s="24"/>
      <c r="V29" s="24"/>
      <c r="W29" s="25"/>
      <c r="X29" s="23"/>
      <c r="Y29" s="23"/>
      <c r="Z29" s="26"/>
    </row>
    <row r="30" spans="1:26" s="17" customFormat="1" ht="17.100000000000001" customHeight="1">
      <c r="A30" s="35">
        <v>24</v>
      </c>
      <c r="B30" s="29">
        <f t="shared" si="8"/>
        <v>15354.797120000003</v>
      </c>
      <c r="C30" s="42">
        <f t="shared" si="0"/>
        <v>3070.9594240000006</v>
      </c>
      <c r="D30" s="42">
        <f t="shared" si="9"/>
        <v>2518.8087808</v>
      </c>
      <c r="E30" s="40">
        <f t="shared" si="10"/>
        <v>1319.8528000000001</v>
      </c>
      <c r="F30" s="45">
        <f t="shared" si="1"/>
        <v>22264.418124800002</v>
      </c>
      <c r="G30" s="30">
        <v>1200</v>
      </c>
      <c r="H30" s="30">
        <f t="shared" si="2"/>
        <v>166.98313593600002</v>
      </c>
      <c r="I30" s="63">
        <f t="shared" si="3"/>
        <v>222.64418124800002</v>
      </c>
      <c r="J30" s="56"/>
      <c r="K30" s="35">
        <v>24</v>
      </c>
      <c r="L30" s="29">
        <f t="shared" si="11"/>
        <v>18095.621440000003</v>
      </c>
      <c r="M30" s="42">
        <f t="shared" si="4"/>
        <v>3619.1242880000004</v>
      </c>
      <c r="N30" s="42">
        <f t="shared" si="12"/>
        <v>3022.0777600000001</v>
      </c>
      <c r="O30" s="40">
        <f t="shared" si="13"/>
        <v>1319.8528000000001</v>
      </c>
      <c r="P30" s="45">
        <f t="shared" si="5"/>
        <v>26056.676288000002</v>
      </c>
      <c r="Q30" s="30">
        <v>1200</v>
      </c>
      <c r="R30" s="30">
        <f t="shared" si="6"/>
        <v>195.42507216000001</v>
      </c>
      <c r="S30" s="63">
        <f t="shared" si="7"/>
        <v>260.56676288</v>
      </c>
      <c r="T30" s="23"/>
      <c r="U30" s="24"/>
      <c r="V30" s="24"/>
      <c r="W30" s="25"/>
      <c r="X30" s="23"/>
      <c r="Y30" s="23"/>
      <c r="Z30" s="26"/>
    </row>
    <row r="31" spans="1:26" s="17" customFormat="1" ht="17.100000000000001" customHeight="1" thickBot="1">
      <c r="A31" s="36">
        <v>25</v>
      </c>
      <c r="B31" s="32">
        <f t="shared" si="8"/>
        <v>15524.151500000002</v>
      </c>
      <c r="C31" s="65">
        <f t="shared" si="0"/>
        <v>3104.8303000000001</v>
      </c>
      <c r="D31" s="65">
        <f t="shared" si="9"/>
        <v>2546.5897599999998</v>
      </c>
      <c r="E31" s="41">
        <f t="shared" si="10"/>
        <v>1334.41</v>
      </c>
      <c r="F31" s="71">
        <f t="shared" si="1"/>
        <v>22509.98156</v>
      </c>
      <c r="G31" s="111">
        <v>1200</v>
      </c>
      <c r="H31" s="33">
        <f t="shared" si="2"/>
        <v>168.82486169999999</v>
      </c>
      <c r="I31" s="64">
        <f t="shared" si="3"/>
        <v>225.0998156</v>
      </c>
      <c r="J31" s="106"/>
      <c r="K31" s="36">
        <v>25</v>
      </c>
      <c r="L31" s="32">
        <f t="shared" si="11"/>
        <v>18295.205500000004</v>
      </c>
      <c r="M31" s="65">
        <f t="shared" si="4"/>
        <v>3659.0411000000008</v>
      </c>
      <c r="N31" s="65">
        <f t="shared" si="12"/>
        <v>3055.4094999999998</v>
      </c>
      <c r="O31" s="41">
        <f t="shared" si="13"/>
        <v>1334.41</v>
      </c>
      <c r="P31" s="71">
        <f t="shared" si="5"/>
        <v>26344.066100000007</v>
      </c>
      <c r="Q31" s="111">
        <v>1200</v>
      </c>
      <c r="R31" s="33">
        <f t="shared" si="6"/>
        <v>197.58049575000007</v>
      </c>
      <c r="S31" s="64">
        <f t="shared" si="7"/>
        <v>263.44066100000009</v>
      </c>
      <c r="T31" s="106"/>
      <c r="U31" s="24"/>
      <c r="V31" s="24"/>
      <c r="W31" s="25"/>
      <c r="X31" s="23"/>
      <c r="Y31" s="23"/>
      <c r="Z31" s="26"/>
    </row>
    <row r="32" spans="1:26" ht="14.25" hidden="1" customHeight="1">
      <c r="F32" s="7"/>
      <c r="G32" s="7"/>
      <c r="H32" s="7"/>
      <c r="I32" s="7"/>
      <c r="J32" s="7"/>
      <c r="M32" s="66">
        <f t="shared" ref="M32:M33" si="14">L32*19.042%</f>
        <v>0</v>
      </c>
      <c r="N32" s="66">
        <f t="shared" ref="N32:N33" si="15">(L32+M32)*19.9934%</f>
        <v>0</v>
      </c>
      <c r="O32" s="67">
        <f t="shared" ref="O32:O33" si="16">534*1.35</f>
        <v>720.90000000000009</v>
      </c>
      <c r="P32" s="7"/>
      <c r="Q32" s="7"/>
      <c r="R32" s="5"/>
      <c r="S32" s="5"/>
      <c r="T32" s="5"/>
      <c r="U32" s="5"/>
      <c r="V32" s="5"/>
      <c r="W32" s="5"/>
      <c r="X32" s="5"/>
      <c r="Y32" s="5"/>
      <c r="Z32" s="5"/>
    </row>
    <row r="33" spans="1:26" hidden="1">
      <c r="F33" s="7"/>
      <c r="G33" s="7"/>
      <c r="H33" s="7"/>
      <c r="I33" s="7"/>
      <c r="J33" s="7"/>
      <c r="M33" s="29">
        <f t="shared" si="14"/>
        <v>0</v>
      </c>
      <c r="N33" s="29">
        <f t="shared" si="15"/>
        <v>0</v>
      </c>
      <c r="O33" s="42">
        <f t="shared" si="16"/>
        <v>720.90000000000009</v>
      </c>
      <c r="P33" s="7"/>
      <c r="Q33" s="7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105"/>
      <c r="B34" s="105"/>
      <c r="C34" s="105"/>
      <c r="D34" s="105"/>
      <c r="E34" s="105"/>
      <c r="F34" s="105"/>
      <c r="G34" s="105"/>
      <c r="H34" s="105"/>
      <c r="I34" s="105"/>
      <c r="J34" s="55"/>
      <c r="K34" s="105"/>
      <c r="L34" s="105"/>
      <c r="M34" s="105"/>
      <c r="N34" s="105"/>
      <c r="O34" s="105"/>
      <c r="P34" s="105"/>
      <c r="Q34" s="105"/>
      <c r="R34" s="5"/>
      <c r="S34" s="5"/>
      <c r="T34" s="5"/>
      <c r="U34" s="5"/>
      <c r="V34" s="5"/>
      <c r="W34" s="5"/>
      <c r="X34" s="5"/>
      <c r="Y34" s="5"/>
      <c r="Z34" s="5"/>
    </row>
    <row r="35" spans="1:26" ht="6" customHeight="1">
      <c r="F35" s="7"/>
      <c r="G35" s="7"/>
      <c r="H35" s="7"/>
      <c r="I35" s="7"/>
      <c r="J35" s="7"/>
      <c r="P35" s="7"/>
      <c r="Q35" s="7"/>
      <c r="R35" s="5"/>
      <c r="S35" s="5"/>
      <c r="T35" s="5"/>
      <c r="U35" s="5"/>
      <c r="V35" s="5"/>
      <c r="W35" s="5"/>
      <c r="X35" s="5"/>
      <c r="Y35" s="5"/>
      <c r="Z35" s="5"/>
    </row>
    <row r="36" spans="1:26" ht="15" customHeight="1">
      <c r="A36" s="124"/>
      <c r="B36" s="124"/>
      <c r="C36" s="124"/>
      <c r="D36" s="124"/>
      <c r="E36" s="124"/>
      <c r="K36" s="124"/>
      <c r="L36" s="124"/>
      <c r="M36" s="124"/>
      <c r="N36" s="124"/>
      <c r="O36" s="124"/>
      <c r="R36" s="5"/>
      <c r="S36" s="5"/>
      <c r="T36" s="5"/>
      <c r="U36" s="5"/>
      <c r="V36" s="5"/>
      <c r="W36" s="5"/>
      <c r="X36" s="5"/>
      <c r="Y36" s="5"/>
      <c r="Z36" s="5"/>
    </row>
    <row r="37" spans="1:26" ht="19.5" customHeight="1">
      <c r="M37" s="3"/>
      <c r="N37" s="3"/>
      <c r="R37" s="8"/>
      <c r="S37" s="8"/>
      <c r="T37" s="5"/>
      <c r="U37" s="5"/>
      <c r="V37" s="5"/>
      <c r="W37" s="5"/>
      <c r="X37" s="5"/>
      <c r="Y37" s="5"/>
      <c r="Z37" s="5"/>
    </row>
    <row r="39" spans="1:26">
      <c r="E39"/>
      <c r="F39"/>
      <c r="G39"/>
      <c r="H39"/>
      <c r="I39"/>
      <c r="L39" s="101"/>
      <c r="M39" s="101"/>
      <c r="N39" s="101"/>
      <c r="O39" s="101"/>
      <c r="P39" s="101"/>
      <c r="Q39" s="101"/>
      <c r="R39" s="101"/>
      <c r="S39" s="101"/>
    </row>
  </sheetData>
  <mergeCells count="2">
    <mergeCell ref="A36:E36"/>
    <mergeCell ref="K36:O36"/>
  </mergeCells>
  <phoneticPr fontId="13" type="noConversion"/>
  <printOptions horizontalCentered="1"/>
  <pageMargins left="0.47244094488188981" right="0.74803149606299213" top="0.27559055118110237" bottom="0.27559055118110237" header="0.15748031496062992" footer="0"/>
  <pageSetup paperSize="5" scale="98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opLeftCell="K26" workbookViewId="0">
      <selection activeCell="T43" sqref="T43"/>
    </sheetView>
  </sheetViews>
  <sheetFormatPr baseColWidth="10" defaultRowHeight="12.75"/>
  <cols>
    <col min="1" max="4" width="7.7109375" customWidth="1"/>
    <col min="5" max="5" width="7.7109375" style="2" customWidth="1"/>
    <col min="6" max="7" width="9.5703125" style="3" customWidth="1"/>
    <col min="8" max="9" width="7.7109375" style="3" customWidth="1"/>
    <col min="10" max="10" width="23.5703125" customWidth="1"/>
    <col min="11" max="14" width="7.7109375" customWidth="1"/>
    <col min="15" max="15" width="7.7109375" style="2" customWidth="1"/>
    <col min="16" max="17" width="9.5703125" style="3" customWidth="1"/>
    <col min="18" max="18" width="7.7109375" style="2" customWidth="1"/>
    <col min="19" max="20" width="7.7109375" customWidth="1"/>
    <col min="21" max="21" width="8.7109375" customWidth="1"/>
    <col min="22" max="22" width="7.7109375" customWidth="1"/>
    <col min="23" max="25" width="8.7109375" customWidth="1"/>
    <col min="26" max="27" width="7.7109375" customWidth="1"/>
  </cols>
  <sheetData>
    <row r="1" spans="1:28" hidden="1"/>
    <row r="2" spans="1:28" ht="19.5">
      <c r="A2" s="68" t="s">
        <v>42</v>
      </c>
      <c r="K2" s="68" t="s">
        <v>42</v>
      </c>
    </row>
    <row r="3" spans="1:28" ht="13.5" thickBot="1">
      <c r="A3" s="27" t="s">
        <v>23</v>
      </c>
      <c r="S3" s="27" t="s">
        <v>35</v>
      </c>
    </row>
    <row r="4" spans="1:28" ht="16.5" thickBot="1">
      <c r="A4" s="3" t="s">
        <v>9</v>
      </c>
      <c r="E4" s="4"/>
      <c r="G4" s="69" t="str">
        <f>+'Maq.A- CH.Aut-Maq B'!H3</f>
        <v>ENERO a DICIEMBRE 2017</v>
      </c>
      <c r="H4" s="72"/>
      <c r="I4" s="74"/>
      <c r="J4" s="5"/>
      <c r="K4" s="3" t="s">
        <v>19</v>
      </c>
      <c r="O4" s="4"/>
      <c r="Q4" s="69" t="str">
        <f>+G4</f>
        <v>ENERO a DICIEMBRE 2017</v>
      </c>
      <c r="R4" s="72"/>
      <c r="S4" s="74"/>
      <c r="T4" s="20"/>
      <c r="U4" s="21"/>
      <c r="V4" s="4"/>
      <c r="W4" s="5"/>
      <c r="X4" s="8"/>
      <c r="Y4" s="8"/>
      <c r="Z4" s="5"/>
      <c r="AA4" s="5"/>
      <c r="AB4" s="5"/>
    </row>
    <row r="5" spans="1:28" ht="21" customHeight="1" thickBot="1">
      <c r="R5" s="8"/>
      <c r="S5" s="5"/>
      <c r="T5" s="20"/>
      <c r="U5" s="21"/>
      <c r="V5" s="4"/>
      <c r="W5" s="5"/>
      <c r="X5" s="8"/>
      <c r="Y5" s="8"/>
      <c r="Z5" s="5"/>
      <c r="AA5" s="5"/>
      <c r="AB5" s="5"/>
    </row>
    <row r="6" spans="1:28" s="11" customFormat="1" ht="24.75" customHeight="1">
      <c r="A6" s="59" t="s">
        <v>2</v>
      </c>
      <c r="B6" s="60" t="s">
        <v>1</v>
      </c>
      <c r="C6" s="61" t="s">
        <v>3</v>
      </c>
      <c r="D6" s="112" t="s">
        <v>4</v>
      </c>
      <c r="E6" s="112" t="s">
        <v>48</v>
      </c>
      <c r="F6" s="60" t="s">
        <v>5</v>
      </c>
      <c r="G6" s="112" t="s">
        <v>55</v>
      </c>
      <c r="H6" s="60" t="s">
        <v>40</v>
      </c>
      <c r="I6" s="62" t="s">
        <v>41</v>
      </c>
      <c r="J6" s="15"/>
      <c r="K6" s="59" t="s">
        <v>2</v>
      </c>
      <c r="L6" s="60" t="s">
        <v>1</v>
      </c>
      <c r="M6" s="61" t="s">
        <v>3</v>
      </c>
      <c r="N6" s="112" t="s">
        <v>4</v>
      </c>
      <c r="O6" s="112" t="s">
        <v>46</v>
      </c>
      <c r="P6" s="60" t="s">
        <v>5</v>
      </c>
      <c r="Q6" s="112" t="s">
        <v>55</v>
      </c>
      <c r="R6" s="60" t="s">
        <v>40</v>
      </c>
      <c r="S6" s="62" t="s">
        <v>41</v>
      </c>
      <c r="T6" s="19"/>
      <c r="U6" s="19"/>
      <c r="V6" s="19"/>
      <c r="W6" s="19"/>
      <c r="X6" s="19"/>
      <c r="Y6" s="19"/>
      <c r="Z6" s="19"/>
      <c r="AA6" s="19"/>
      <c r="AB6" s="22"/>
    </row>
    <row r="7" spans="1:28" s="49" customFormat="1" ht="17.100000000000001" customHeight="1">
      <c r="A7" s="48" t="s">
        <v>6</v>
      </c>
      <c r="B7" s="42">
        <f>10481.6*1.3</f>
        <v>13626.080000000002</v>
      </c>
      <c r="C7" s="42">
        <f>B7*20/100</f>
        <v>2725.2160000000003</v>
      </c>
      <c r="D7" s="42">
        <f>1754.55*1.3</f>
        <v>2280.915</v>
      </c>
      <c r="E7" s="30">
        <v>970.48</v>
      </c>
      <c r="F7" s="45">
        <f>SUM(B7:E7)</f>
        <v>19602.691000000003</v>
      </c>
      <c r="G7" s="30">
        <v>1200</v>
      </c>
      <c r="H7" s="30">
        <f>F7/200*1.5</f>
        <v>147.0201825</v>
      </c>
      <c r="I7" s="63">
        <f>F7/200*2</f>
        <v>196.02691000000002</v>
      </c>
      <c r="J7" s="23"/>
      <c r="K7" s="48" t="s">
        <v>6</v>
      </c>
      <c r="L7" s="42">
        <f>10111.31*1.3</f>
        <v>13144.703</v>
      </c>
      <c r="M7" s="42">
        <f>L7*20/100</f>
        <v>2628.9405999999999</v>
      </c>
      <c r="N7" s="42">
        <f>1686.58*1.3</f>
        <v>2192.5540000000001</v>
      </c>
      <c r="O7" s="30">
        <v>970.48</v>
      </c>
      <c r="P7" s="45">
        <f>SUM(L7:O7)</f>
        <v>18936.677599999999</v>
      </c>
      <c r="Q7" s="30">
        <v>1200</v>
      </c>
      <c r="R7" s="30">
        <f>P7/200*1.5</f>
        <v>142.025082</v>
      </c>
      <c r="S7" s="63">
        <f>P7/200*2</f>
        <v>189.36677599999999</v>
      </c>
      <c r="T7" s="23"/>
      <c r="U7" s="23"/>
      <c r="V7" s="23"/>
      <c r="W7" s="24"/>
      <c r="X7" s="24"/>
      <c r="Y7" s="25"/>
      <c r="Z7" s="23"/>
      <c r="AA7" s="23"/>
      <c r="AB7" s="26"/>
    </row>
    <row r="8" spans="1:28" s="17" customFormat="1" ht="17.100000000000001" customHeight="1">
      <c r="A8" s="35">
        <v>1</v>
      </c>
      <c r="B8" s="29">
        <f>($B$7*1.5%*A8)+$B$7</f>
        <v>13830.471200000002</v>
      </c>
      <c r="C8" s="42">
        <f t="shared" ref="C8:C32" si="0">B8*20/100</f>
        <v>2766.0942400000004</v>
      </c>
      <c r="D8" s="42">
        <f>+$D$7+$D$7*0.015*A8</f>
        <v>2315.128725</v>
      </c>
      <c r="E8" s="40">
        <f>($E$7*1.5%*A8)+$E$7</f>
        <v>985.03719999999998</v>
      </c>
      <c r="F8" s="45">
        <f t="shared" ref="F8:F32" si="1">SUM(B8:E8)</f>
        <v>19896.731365</v>
      </c>
      <c r="G8" s="30">
        <v>1200</v>
      </c>
      <c r="H8" s="30">
        <f t="shared" ref="H8:H32" si="2">F8/200*1.5</f>
        <v>149.22548523749998</v>
      </c>
      <c r="I8" s="63">
        <f t="shared" ref="I8:I32" si="3">F8/200*2</f>
        <v>198.96731364999999</v>
      </c>
      <c r="J8" s="16"/>
      <c r="K8" s="35">
        <v>1</v>
      </c>
      <c r="L8" s="29">
        <f>($L$7*1.5%*K8)+$L$7</f>
        <v>13341.873545</v>
      </c>
      <c r="M8" s="42">
        <f t="shared" ref="M8:M32" si="4">L8*20/100</f>
        <v>2668.3747090000002</v>
      </c>
      <c r="N8" s="42">
        <f>+$N$7+$N$7*0.015*K8</f>
        <v>2225.4423099999999</v>
      </c>
      <c r="O8" s="40">
        <f>($E$7*1.5%*K8)+$E$7</f>
        <v>985.03719999999998</v>
      </c>
      <c r="P8" s="45">
        <f t="shared" ref="P8:P32" si="5">SUM(L8:O8)</f>
        <v>19220.727763999999</v>
      </c>
      <c r="Q8" s="30">
        <v>1200</v>
      </c>
      <c r="R8" s="30">
        <f t="shared" ref="R8:R32" si="6">P8/200*1.5</f>
        <v>144.15545822999999</v>
      </c>
      <c r="S8" s="63">
        <f t="shared" ref="S8:S32" si="7">P8/200*2</f>
        <v>192.20727764</v>
      </c>
      <c r="T8" s="23"/>
      <c r="U8" s="23"/>
      <c r="V8" s="23"/>
      <c r="W8" s="24"/>
      <c r="X8" s="24"/>
      <c r="Y8" s="25"/>
      <c r="Z8" s="23"/>
      <c r="AA8" s="23"/>
      <c r="AB8" s="26"/>
    </row>
    <row r="9" spans="1:28" s="17" customFormat="1" ht="17.100000000000001" customHeight="1">
      <c r="A9" s="35">
        <v>2</v>
      </c>
      <c r="B9" s="29">
        <f t="shared" ref="B9:B32" si="8">($B$7*1.5%*A9)+$B$7</f>
        <v>14034.862400000002</v>
      </c>
      <c r="C9" s="42">
        <f t="shared" si="0"/>
        <v>2806.9724800000004</v>
      </c>
      <c r="D9" s="42">
        <f t="shared" ref="D9:D32" si="9">+$D$7+$D$7*0.015*A9</f>
        <v>2349.3424500000001</v>
      </c>
      <c r="E9" s="40">
        <f t="shared" ref="E9:E32" si="10">($E$7*1.5%*A9)+$E$7</f>
        <v>999.59440000000006</v>
      </c>
      <c r="F9" s="45">
        <f t="shared" si="1"/>
        <v>20190.771730000004</v>
      </c>
      <c r="G9" s="30">
        <v>1200</v>
      </c>
      <c r="H9" s="30">
        <f t="shared" si="2"/>
        <v>151.43078797500002</v>
      </c>
      <c r="I9" s="63">
        <f t="shared" si="3"/>
        <v>201.90771730000003</v>
      </c>
      <c r="J9" s="16"/>
      <c r="K9" s="35">
        <v>2</v>
      </c>
      <c r="L9" s="29">
        <f t="shared" ref="L9:L32" si="11">($L$7*1.5%*K9)+$L$7</f>
        <v>13539.044089999999</v>
      </c>
      <c r="M9" s="42">
        <f t="shared" si="4"/>
        <v>2707.8088179999995</v>
      </c>
      <c r="N9" s="42">
        <f t="shared" ref="N9:N32" si="12">+$N$7+$N$7*0.015*K9</f>
        <v>2258.3306200000002</v>
      </c>
      <c r="O9" s="40">
        <f t="shared" ref="O9:O32" si="13">($E$7*1.5%*K9)+$E$7</f>
        <v>999.59440000000006</v>
      </c>
      <c r="P9" s="45">
        <f t="shared" si="5"/>
        <v>19504.777928</v>
      </c>
      <c r="Q9" s="30">
        <v>1200</v>
      </c>
      <c r="R9" s="30">
        <f t="shared" si="6"/>
        <v>146.28583445999999</v>
      </c>
      <c r="S9" s="63">
        <f t="shared" si="7"/>
        <v>195.04777927999999</v>
      </c>
      <c r="T9" s="23"/>
      <c r="U9" s="23"/>
      <c r="V9" s="23"/>
      <c r="W9" s="24"/>
      <c r="X9" s="24"/>
      <c r="Y9" s="25"/>
      <c r="Z9" s="23"/>
      <c r="AA9" s="23"/>
      <c r="AB9" s="26"/>
    </row>
    <row r="10" spans="1:28" s="17" customFormat="1" ht="17.100000000000001" customHeight="1">
      <c r="A10" s="35">
        <v>3</v>
      </c>
      <c r="B10" s="29">
        <f t="shared" si="8"/>
        <v>14239.253600000002</v>
      </c>
      <c r="C10" s="42">
        <f t="shared" si="0"/>
        <v>2847.8507200000004</v>
      </c>
      <c r="D10" s="42">
        <f t="shared" si="9"/>
        <v>2383.5561750000002</v>
      </c>
      <c r="E10" s="40">
        <f t="shared" si="10"/>
        <v>1014.1516</v>
      </c>
      <c r="F10" s="45">
        <f t="shared" si="1"/>
        <v>20484.812095000005</v>
      </c>
      <c r="G10" s="30">
        <v>1200</v>
      </c>
      <c r="H10" s="30">
        <f t="shared" si="2"/>
        <v>153.63609071250002</v>
      </c>
      <c r="I10" s="63">
        <f t="shared" si="3"/>
        <v>204.84812095000004</v>
      </c>
      <c r="J10" s="16"/>
      <c r="K10" s="35">
        <v>3</v>
      </c>
      <c r="L10" s="29">
        <f t="shared" si="11"/>
        <v>13736.214635</v>
      </c>
      <c r="M10" s="42">
        <f t="shared" si="4"/>
        <v>2747.2429269999998</v>
      </c>
      <c r="N10" s="42">
        <f t="shared" si="12"/>
        <v>2291.21893</v>
      </c>
      <c r="O10" s="40">
        <f t="shared" si="13"/>
        <v>1014.1516</v>
      </c>
      <c r="P10" s="45">
        <f t="shared" si="5"/>
        <v>19788.828092</v>
      </c>
      <c r="Q10" s="30">
        <v>1200</v>
      </c>
      <c r="R10" s="30">
        <f t="shared" si="6"/>
        <v>148.41621069000001</v>
      </c>
      <c r="S10" s="63">
        <f t="shared" si="7"/>
        <v>197.88828092</v>
      </c>
      <c r="T10" s="23"/>
      <c r="U10" s="23"/>
      <c r="V10" s="23"/>
      <c r="W10" s="24"/>
      <c r="X10" s="24"/>
      <c r="Y10" s="25"/>
      <c r="Z10" s="23"/>
      <c r="AA10" s="23"/>
      <c r="AB10" s="26"/>
    </row>
    <row r="11" spans="1:28" s="17" customFormat="1" ht="17.100000000000001" customHeight="1">
      <c r="A11" s="35">
        <v>4</v>
      </c>
      <c r="B11" s="29">
        <f t="shared" si="8"/>
        <v>14443.644800000002</v>
      </c>
      <c r="C11" s="42">
        <f t="shared" si="0"/>
        <v>2888.7289600000008</v>
      </c>
      <c r="D11" s="42">
        <f t="shared" si="9"/>
        <v>2417.7698999999998</v>
      </c>
      <c r="E11" s="40">
        <f t="shared" si="10"/>
        <v>1028.7088000000001</v>
      </c>
      <c r="F11" s="45">
        <f t="shared" si="1"/>
        <v>20778.852460000002</v>
      </c>
      <c r="G11" s="30">
        <v>1200</v>
      </c>
      <c r="H11" s="30">
        <f t="shared" si="2"/>
        <v>155.84139345</v>
      </c>
      <c r="I11" s="63">
        <f t="shared" si="3"/>
        <v>207.78852460000002</v>
      </c>
      <c r="J11" s="16"/>
      <c r="K11" s="35">
        <v>4</v>
      </c>
      <c r="L11" s="29">
        <f t="shared" si="11"/>
        <v>13933.385179999999</v>
      </c>
      <c r="M11" s="42">
        <f t="shared" si="4"/>
        <v>2786.677036</v>
      </c>
      <c r="N11" s="42">
        <f t="shared" si="12"/>
        <v>2324.1072400000003</v>
      </c>
      <c r="O11" s="40">
        <f t="shared" si="13"/>
        <v>1028.7088000000001</v>
      </c>
      <c r="P11" s="45">
        <f t="shared" si="5"/>
        <v>20072.878256</v>
      </c>
      <c r="Q11" s="30">
        <v>1200</v>
      </c>
      <c r="R11" s="30">
        <f t="shared" si="6"/>
        <v>150.54658692000001</v>
      </c>
      <c r="S11" s="63">
        <f t="shared" si="7"/>
        <v>200.72878256000001</v>
      </c>
      <c r="T11" s="23"/>
      <c r="U11" s="23"/>
      <c r="V11" s="23"/>
      <c r="W11" s="24"/>
      <c r="X11" s="24"/>
      <c r="Y11" s="25"/>
      <c r="Z11" s="23"/>
      <c r="AA11" s="23"/>
      <c r="AB11" s="26"/>
    </row>
    <row r="12" spans="1:28" s="17" customFormat="1" ht="17.100000000000001" customHeight="1">
      <c r="A12" s="35">
        <v>5</v>
      </c>
      <c r="B12" s="29">
        <f t="shared" si="8"/>
        <v>14648.036000000002</v>
      </c>
      <c r="C12" s="42">
        <f t="shared" si="0"/>
        <v>2929.6072000000004</v>
      </c>
      <c r="D12" s="42">
        <f t="shared" si="9"/>
        <v>2451.9836249999998</v>
      </c>
      <c r="E12" s="40">
        <f t="shared" si="10"/>
        <v>1043.2660000000001</v>
      </c>
      <c r="F12" s="45">
        <f t="shared" si="1"/>
        <v>21072.892825000003</v>
      </c>
      <c r="G12" s="30">
        <v>1200</v>
      </c>
      <c r="H12" s="30">
        <f t="shared" si="2"/>
        <v>158.0466961875</v>
      </c>
      <c r="I12" s="63">
        <f t="shared" si="3"/>
        <v>210.72892825000002</v>
      </c>
      <c r="J12" s="16"/>
      <c r="K12" s="35">
        <v>5</v>
      </c>
      <c r="L12" s="29">
        <f t="shared" si="11"/>
        <v>14130.555725</v>
      </c>
      <c r="M12" s="42">
        <f t="shared" si="4"/>
        <v>2826.1111450000003</v>
      </c>
      <c r="N12" s="42">
        <f t="shared" si="12"/>
        <v>2356.9955500000001</v>
      </c>
      <c r="O12" s="40">
        <f t="shared" si="13"/>
        <v>1043.2660000000001</v>
      </c>
      <c r="P12" s="45">
        <f t="shared" si="5"/>
        <v>20356.92842</v>
      </c>
      <c r="Q12" s="30">
        <v>1200</v>
      </c>
      <c r="R12" s="30">
        <f t="shared" si="6"/>
        <v>152.67696315000001</v>
      </c>
      <c r="S12" s="63">
        <f t="shared" si="7"/>
        <v>203.5692842</v>
      </c>
      <c r="T12" s="23"/>
      <c r="U12" s="23"/>
      <c r="V12" s="23"/>
      <c r="W12" s="24"/>
      <c r="X12" s="24"/>
      <c r="Y12" s="25"/>
      <c r="Z12" s="23"/>
      <c r="AA12" s="23"/>
      <c r="AB12" s="26"/>
    </row>
    <row r="13" spans="1:28" s="17" customFormat="1" ht="17.100000000000001" customHeight="1">
      <c r="A13" s="35">
        <v>6</v>
      </c>
      <c r="B13" s="29">
        <f t="shared" si="8"/>
        <v>14852.427200000002</v>
      </c>
      <c r="C13" s="42">
        <f t="shared" si="0"/>
        <v>2970.4854400000004</v>
      </c>
      <c r="D13" s="42">
        <f t="shared" si="9"/>
        <v>2486.1973499999999</v>
      </c>
      <c r="E13" s="40">
        <f t="shared" si="10"/>
        <v>1057.8232</v>
      </c>
      <c r="F13" s="45">
        <f t="shared" si="1"/>
        <v>21366.93319</v>
      </c>
      <c r="G13" s="30">
        <v>1200</v>
      </c>
      <c r="H13" s="30">
        <f t="shared" si="2"/>
        <v>160.25199892500001</v>
      </c>
      <c r="I13" s="63">
        <f t="shared" si="3"/>
        <v>213.6693319</v>
      </c>
      <c r="J13" s="16"/>
      <c r="K13" s="35">
        <v>6</v>
      </c>
      <c r="L13" s="29">
        <f t="shared" si="11"/>
        <v>14327.726269999999</v>
      </c>
      <c r="M13" s="42">
        <f t="shared" si="4"/>
        <v>2865.5452539999997</v>
      </c>
      <c r="N13" s="42">
        <f t="shared" si="12"/>
        <v>2389.8838599999999</v>
      </c>
      <c r="O13" s="40">
        <f t="shared" si="13"/>
        <v>1057.8232</v>
      </c>
      <c r="P13" s="45">
        <f t="shared" si="5"/>
        <v>20640.978583999997</v>
      </c>
      <c r="Q13" s="30">
        <v>1200</v>
      </c>
      <c r="R13" s="30">
        <f t="shared" si="6"/>
        <v>154.80733937999997</v>
      </c>
      <c r="S13" s="63">
        <f t="shared" si="7"/>
        <v>206.40978583999996</v>
      </c>
      <c r="T13" s="23"/>
      <c r="U13" s="23"/>
      <c r="V13" s="23"/>
      <c r="W13" s="24"/>
      <c r="X13" s="24"/>
      <c r="Y13" s="25"/>
      <c r="Z13" s="23"/>
      <c r="AA13" s="23"/>
      <c r="AB13" s="26"/>
    </row>
    <row r="14" spans="1:28" s="17" customFormat="1" ht="17.100000000000001" customHeight="1">
      <c r="A14" s="35">
        <v>7</v>
      </c>
      <c r="B14" s="29">
        <f t="shared" si="8"/>
        <v>15056.818400000002</v>
      </c>
      <c r="C14" s="42">
        <f t="shared" si="0"/>
        <v>3011.3636800000004</v>
      </c>
      <c r="D14" s="42">
        <f t="shared" si="9"/>
        <v>2520.411075</v>
      </c>
      <c r="E14" s="40">
        <f t="shared" si="10"/>
        <v>1072.3804</v>
      </c>
      <c r="F14" s="45">
        <f t="shared" si="1"/>
        <v>21660.973555000004</v>
      </c>
      <c r="G14" s="30">
        <v>1200</v>
      </c>
      <c r="H14" s="30">
        <f t="shared" si="2"/>
        <v>162.45730166250002</v>
      </c>
      <c r="I14" s="63">
        <f t="shared" si="3"/>
        <v>216.60973555000004</v>
      </c>
      <c r="J14" s="16"/>
      <c r="K14" s="35">
        <v>7</v>
      </c>
      <c r="L14" s="29">
        <f t="shared" si="11"/>
        <v>14524.896815</v>
      </c>
      <c r="M14" s="42">
        <f t="shared" si="4"/>
        <v>2904.9793629999999</v>
      </c>
      <c r="N14" s="42">
        <f t="shared" si="12"/>
        <v>2422.7721700000002</v>
      </c>
      <c r="O14" s="40">
        <f t="shared" si="13"/>
        <v>1072.3804</v>
      </c>
      <c r="P14" s="45">
        <f t="shared" si="5"/>
        <v>20925.028747999997</v>
      </c>
      <c r="Q14" s="30">
        <v>1200</v>
      </c>
      <c r="R14" s="30">
        <f t="shared" si="6"/>
        <v>156.93771560999997</v>
      </c>
      <c r="S14" s="63">
        <f t="shared" si="7"/>
        <v>209.25028747999997</v>
      </c>
      <c r="T14" s="23"/>
      <c r="U14" s="23"/>
      <c r="V14" s="23"/>
      <c r="W14" s="24"/>
      <c r="X14" s="24"/>
      <c r="Y14" s="25"/>
      <c r="Z14" s="23"/>
      <c r="AA14" s="23"/>
      <c r="AB14" s="26"/>
    </row>
    <row r="15" spans="1:28" s="17" customFormat="1" ht="17.100000000000001" customHeight="1">
      <c r="A15" s="35">
        <v>8</v>
      </c>
      <c r="B15" s="29">
        <f t="shared" si="8"/>
        <v>15261.209600000002</v>
      </c>
      <c r="C15" s="42">
        <f t="shared" si="0"/>
        <v>3052.2419200000004</v>
      </c>
      <c r="D15" s="42">
        <f t="shared" si="9"/>
        <v>2554.6248000000001</v>
      </c>
      <c r="E15" s="40">
        <f t="shared" si="10"/>
        <v>1086.9376</v>
      </c>
      <c r="F15" s="45">
        <f t="shared" si="1"/>
        <v>21955.013920000005</v>
      </c>
      <c r="G15" s="30">
        <v>1200</v>
      </c>
      <c r="H15" s="30">
        <f t="shared" si="2"/>
        <v>164.66260440000002</v>
      </c>
      <c r="I15" s="63">
        <f t="shared" si="3"/>
        <v>219.55013920000005</v>
      </c>
      <c r="J15" s="16"/>
      <c r="K15" s="35">
        <v>8</v>
      </c>
      <c r="L15" s="29">
        <f t="shared" si="11"/>
        <v>14722.067359999999</v>
      </c>
      <c r="M15" s="42">
        <f t="shared" si="4"/>
        <v>2944.4134719999997</v>
      </c>
      <c r="N15" s="42">
        <f t="shared" si="12"/>
        <v>2455.66048</v>
      </c>
      <c r="O15" s="40">
        <f t="shared" si="13"/>
        <v>1086.9376</v>
      </c>
      <c r="P15" s="45">
        <f t="shared" si="5"/>
        <v>21209.078911999997</v>
      </c>
      <c r="Q15" s="30">
        <v>1200</v>
      </c>
      <c r="R15" s="30">
        <f t="shared" si="6"/>
        <v>159.06809183999999</v>
      </c>
      <c r="S15" s="63">
        <f t="shared" si="7"/>
        <v>212.09078911999998</v>
      </c>
      <c r="T15" s="23"/>
      <c r="U15" s="23"/>
      <c r="V15" s="23"/>
      <c r="W15" s="24"/>
      <c r="X15" s="24"/>
      <c r="Y15" s="25"/>
      <c r="Z15" s="23"/>
      <c r="AA15" s="23"/>
      <c r="AB15" s="26"/>
    </row>
    <row r="16" spans="1:28" s="17" customFormat="1" ht="17.100000000000001" customHeight="1">
      <c r="A16" s="35">
        <v>9</v>
      </c>
      <c r="B16" s="29">
        <f t="shared" si="8"/>
        <v>15465.600800000002</v>
      </c>
      <c r="C16" s="42">
        <f t="shared" si="0"/>
        <v>3093.1201600000004</v>
      </c>
      <c r="D16" s="42">
        <f t="shared" si="9"/>
        <v>2588.8385250000001</v>
      </c>
      <c r="E16" s="40">
        <f t="shared" si="10"/>
        <v>1101.4947999999999</v>
      </c>
      <c r="F16" s="45">
        <f t="shared" si="1"/>
        <v>22249.054285000002</v>
      </c>
      <c r="G16" s="30">
        <v>1200</v>
      </c>
      <c r="H16" s="30">
        <f t="shared" si="2"/>
        <v>166.86790713750003</v>
      </c>
      <c r="I16" s="63">
        <f t="shared" si="3"/>
        <v>222.49054285000003</v>
      </c>
      <c r="J16" s="16"/>
      <c r="K16" s="35">
        <v>9</v>
      </c>
      <c r="L16" s="29">
        <f t="shared" si="11"/>
        <v>14919.237905</v>
      </c>
      <c r="M16" s="42">
        <f t="shared" si="4"/>
        <v>2983.847581</v>
      </c>
      <c r="N16" s="42">
        <f t="shared" si="12"/>
        <v>2488.5487899999998</v>
      </c>
      <c r="O16" s="40">
        <f t="shared" si="13"/>
        <v>1101.4947999999999</v>
      </c>
      <c r="P16" s="45">
        <f t="shared" si="5"/>
        <v>21493.129076000001</v>
      </c>
      <c r="Q16" s="30">
        <v>1200</v>
      </c>
      <c r="R16" s="30">
        <f t="shared" si="6"/>
        <v>161.19846807000002</v>
      </c>
      <c r="S16" s="63">
        <f t="shared" si="7"/>
        <v>214.93129076000002</v>
      </c>
      <c r="T16" s="23"/>
      <c r="U16" s="23"/>
      <c r="V16" s="23"/>
      <c r="W16" s="24"/>
      <c r="X16" s="24"/>
      <c r="Y16" s="25"/>
      <c r="Z16" s="23"/>
      <c r="AA16" s="23"/>
      <c r="AB16" s="26"/>
    </row>
    <row r="17" spans="1:28" s="17" customFormat="1" ht="17.100000000000001" customHeight="1">
      <c r="A17" s="35">
        <v>10</v>
      </c>
      <c r="B17" s="29">
        <f t="shared" si="8"/>
        <v>15669.992000000002</v>
      </c>
      <c r="C17" s="42">
        <f t="shared" si="0"/>
        <v>3133.9984000000004</v>
      </c>
      <c r="D17" s="42">
        <f t="shared" si="9"/>
        <v>2623.0522499999997</v>
      </c>
      <c r="E17" s="40">
        <f t="shared" si="10"/>
        <v>1116.0520000000001</v>
      </c>
      <c r="F17" s="45">
        <f t="shared" si="1"/>
        <v>22543.094650000003</v>
      </c>
      <c r="G17" s="30">
        <v>1200</v>
      </c>
      <c r="H17" s="30">
        <f t="shared" si="2"/>
        <v>169.07320987500003</v>
      </c>
      <c r="I17" s="63">
        <f t="shared" si="3"/>
        <v>225.43094650000003</v>
      </c>
      <c r="J17" s="16"/>
      <c r="K17" s="35">
        <v>10</v>
      </c>
      <c r="L17" s="29">
        <f t="shared" si="11"/>
        <v>15116.408449999999</v>
      </c>
      <c r="M17" s="42">
        <f t="shared" si="4"/>
        <v>3023.2816899999998</v>
      </c>
      <c r="N17" s="42">
        <f t="shared" si="12"/>
        <v>2521.4371000000001</v>
      </c>
      <c r="O17" s="40">
        <f t="shared" si="13"/>
        <v>1116.0520000000001</v>
      </c>
      <c r="P17" s="45">
        <f t="shared" si="5"/>
        <v>21777.179239999998</v>
      </c>
      <c r="Q17" s="30">
        <v>1200</v>
      </c>
      <c r="R17" s="30">
        <f t="shared" si="6"/>
        <v>163.32884429999999</v>
      </c>
      <c r="S17" s="63">
        <f t="shared" si="7"/>
        <v>217.77179239999998</v>
      </c>
      <c r="T17" s="23"/>
      <c r="U17" s="23"/>
      <c r="V17" s="23"/>
      <c r="W17" s="24"/>
      <c r="X17" s="24"/>
      <c r="Y17" s="25"/>
      <c r="Z17" s="23"/>
      <c r="AA17" s="23"/>
      <c r="AB17" s="26"/>
    </row>
    <row r="18" spans="1:28" s="17" customFormat="1" ht="17.100000000000001" customHeight="1">
      <c r="A18" s="35">
        <v>11</v>
      </c>
      <c r="B18" s="29">
        <f t="shared" si="8"/>
        <v>15874.383200000002</v>
      </c>
      <c r="C18" s="42">
        <f t="shared" si="0"/>
        <v>3174.8766400000004</v>
      </c>
      <c r="D18" s="42">
        <f t="shared" si="9"/>
        <v>2657.2659749999998</v>
      </c>
      <c r="E18" s="40">
        <f t="shared" si="10"/>
        <v>1130.6092000000001</v>
      </c>
      <c r="F18" s="45">
        <f t="shared" si="1"/>
        <v>22837.135015</v>
      </c>
      <c r="G18" s="30">
        <v>1200</v>
      </c>
      <c r="H18" s="30">
        <f t="shared" si="2"/>
        <v>171.27851261250001</v>
      </c>
      <c r="I18" s="63">
        <f t="shared" si="3"/>
        <v>228.37135015000001</v>
      </c>
      <c r="J18" s="16"/>
      <c r="K18" s="35">
        <v>11</v>
      </c>
      <c r="L18" s="29">
        <f t="shared" si="11"/>
        <v>15313.578995</v>
      </c>
      <c r="M18" s="42">
        <f t="shared" si="4"/>
        <v>3062.7157990000001</v>
      </c>
      <c r="N18" s="42">
        <f t="shared" si="12"/>
        <v>2554.3254099999999</v>
      </c>
      <c r="O18" s="40">
        <f t="shared" si="13"/>
        <v>1130.6092000000001</v>
      </c>
      <c r="P18" s="45">
        <f t="shared" si="5"/>
        <v>22061.229404000002</v>
      </c>
      <c r="Q18" s="30">
        <v>1200</v>
      </c>
      <c r="R18" s="30">
        <f t="shared" si="6"/>
        <v>165.45922053000001</v>
      </c>
      <c r="S18" s="63">
        <f t="shared" si="7"/>
        <v>220.61229404000002</v>
      </c>
      <c r="T18" s="23"/>
      <c r="U18" s="23"/>
      <c r="V18" s="23"/>
      <c r="W18" s="24"/>
      <c r="X18" s="24"/>
      <c r="Y18" s="25"/>
      <c r="Z18" s="23"/>
      <c r="AA18" s="23"/>
      <c r="AB18" s="26"/>
    </row>
    <row r="19" spans="1:28" s="17" customFormat="1" ht="17.100000000000001" customHeight="1">
      <c r="A19" s="35">
        <v>12</v>
      </c>
      <c r="B19" s="29">
        <f t="shared" si="8"/>
        <v>16078.774400000002</v>
      </c>
      <c r="C19" s="42">
        <f t="shared" si="0"/>
        <v>3215.75488</v>
      </c>
      <c r="D19" s="42">
        <f t="shared" si="9"/>
        <v>2691.4796999999999</v>
      </c>
      <c r="E19" s="40">
        <f t="shared" si="10"/>
        <v>1145.1664000000001</v>
      </c>
      <c r="F19" s="45">
        <f t="shared" si="1"/>
        <v>23131.175380000001</v>
      </c>
      <c r="G19" s="30">
        <v>1200</v>
      </c>
      <c r="H19" s="30">
        <f t="shared" si="2"/>
        <v>173.48381535000001</v>
      </c>
      <c r="I19" s="63">
        <f t="shared" si="3"/>
        <v>231.31175380000002</v>
      </c>
      <c r="J19" s="16"/>
      <c r="K19" s="35">
        <v>12</v>
      </c>
      <c r="L19" s="29">
        <f t="shared" si="11"/>
        <v>15510.749539999999</v>
      </c>
      <c r="M19" s="42">
        <f t="shared" si="4"/>
        <v>3102.1499079999999</v>
      </c>
      <c r="N19" s="42">
        <f t="shared" si="12"/>
        <v>2587.2137200000002</v>
      </c>
      <c r="O19" s="40">
        <f t="shared" si="13"/>
        <v>1145.1664000000001</v>
      </c>
      <c r="P19" s="45">
        <f t="shared" si="5"/>
        <v>22345.279567999998</v>
      </c>
      <c r="Q19" s="30">
        <v>1200</v>
      </c>
      <c r="R19" s="30">
        <f t="shared" si="6"/>
        <v>167.58959675999998</v>
      </c>
      <c r="S19" s="63">
        <f t="shared" si="7"/>
        <v>223.45279567999998</v>
      </c>
      <c r="T19" s="23"/>
      <c r="U19" s="23"/>
      <c r="V19" s="23"/>
      <c r="W19" s="24"/>
      <c r="X19" s="24"/>
      <c r="Y19" s="25"/>
      <c r="Z19" s="23"/>
      <c r="AA19" s="23"/>
      <c r="AB19" s="26"/>
    </row>
    <row r="20" spans="1:28" s="17" customFormat="1" ht="17.100000000000001" customHeight="1">
      <c r="A20" s="35">
        <v>13</v>
      </c>
      <c r="B20" s="29">
        <f t="shared" si="8"/>
        <v>16283.165600000002</v>
      </c>
      <c r="C20" s="42">
        <f t="shared" si="0"/>
        <v>3256.6331200000004</v>
      </c>
      <c r="D20" s="42">
        <f t="shared" si="9"/>
        <v>2725.6934249999999</v>
      </c>
      <c r="E20" s="40">
        <f t="shared" si="10"/>
        <v>1159.7236</v>
      </c>
      <c r="F20" s="45">
        <f t="shared" si="1"/>
        <v>23425.215745000005</v>
      </c>
      <c r="G20" s="30">
        <v>1200</v>
      </c>
      <c r="H20" s="30">
        <f t="shared" si="2"/>
        <v>175.68911808750005</v>
      </c>
      <c r="I20" s="63">
        <f t="shared" si="3"/>
        <v>234.25215745000006</v>
      </c>
      <c r="J20" s="16"/>
      <c r="K20" s="35">
        <v>13</v>
      </c>
      <c r="L20" s="29">
        <f t="shared" si="11"/>
        <v>15707.920085</v>
      </c>
      <c r="M20" s="42">
        <f t="shared" si="4"/>
        <v>3141.5840169999997</v>
      </c>
      <c r="N20" s="42">
        <f t="shared" si="12"/>
        <v>2620.10203</v>
      </c>
      <c r="O20" s="40">
        <f t="shared" si="13"/>
        <v>1159.7236</v>
      </c>
      <c r="P20" s="45">
        <f t="shared" si="5"/>
        <v>22629.329732000002</v>
      </c>
      <c r="Q20" s="30">
        <v>1200</v>
      </c>
      <c r="R20" s="30">
        <f t="shared" si="6"/>
        <v>169.71997299000003</v>
      </c>
      <c r="S20" s="63">
        <f t="shared" si="7"/>
        <v>226.29329732000002</v>
      </c>
      <c r="T20" s="23"/>
      <c r="U20" s="23"/>
      <c r="V20" s="23"/>
      <c r="W20" s="24"/>
      <c r="X20" s="24"/>
      <c r="Y20" s="25"/>
      <c r="Z20" s="23"/>
      <c r="AA20" s="23"/>
      <c r="AB20" s="26"/>
    </row>
    <row r="21" spans="1:28" s="17" customFormat="1" ht="17.100000000000001" customHeight="1">
      <c r="A21" s="35">
        <v>14</v>
      </c>
      <c r="B21" s="29">
        <f t="shared" si="8"/>
        <v>16487.556800000002</v>
      </c>
      <c r="C21" s="42">
        <f t="shared" si="0"/>
        <v>3297.5113600000004</v>
      </c>
      <c r="D21" s="42">
        <f t="shared" si="9"/>
        <v>2759.90715</v>
      </c>
      <c r="E21" s="40">
        <f t="shared" si="10"/>
        <v>1174.2808</v>
      </c>
      <c r="F21" s="45">
        <f t="shared" si="1"/>
        <v>23719.256110000002</v>
      </c>
      <c r="G21" s="30">
        <v>1200</v>
      </c>
      <c r="H21" s="30">
        <f t="shared" si="2"/>
        <v>177.89442082500003</v>
      </c>
      <c r="I21" s="63">
        <f t="shared" si="3"/>
        <v>237.19256110000003</v>
      </c>
      <c r="J21" s="16"/>
      <c r="K21" s="35">
        <v>14</v>
      </c>
      <c r="L21" s="29">
        <f t="shared" si="11"/>
        <v>15905.090629999999</v>
      </c>
      <c r="M21" s="42">
        <f t="shared" si="4"/>
        <v>3181.0181259999995</v>
      </c>
      <c r="N21" s="42">
        <f t="shared" si="12"/>
        <v>2652.9903400000003</v>
      </c>
      <c r="O21" s="40">
        <f t="shared" si="13"/>
        <v>1174.2808</v>
      </c>
      <c r="P21" s="45">
        <f t="shared" si="5"/>
        <v>22913.379895999999</v>
      </c>
      <c r="Q21" s="30">
        <v>1200</v>
      </c>
      <c r="R21" s="30">
        <f t="shared" si="6"/>
        <v>171.85034922</v>
      </c>
      <c r="S21" s="63">
        <f t="shared" si="7"/>
        <v>229.13379895999998</v>
      </c>
      <c r="T21" s="23"/>
      <c r="U21" s="23"/>
      <c r="V21" s="23"/>
      <c r="W21" s="24"/>
      <c r="X21" s="24"/>
      <c r="Y21" s="25"/>
      <c r="Z21" s="23"/>
      <c r="AA21" s="23"/>
      <c r="AB21" s="26"/>
    </row>
    <row r="22" spans="1:28" s="17" customFormat="1" ht="17.100000000000001" customHeight="1">
      <c r="A22" s="35">
        <v>15</v>
      </c>
      <c r="B22" s="29">
        <f t="shared" si="8"/>
        <v>16691.948000000004</v>
      </c>
      <c r="C22" s="42">
        <f t="shared" si="0"/>
        <v>3338.3896000000009</v>
      </c>
      <c r="D22" s="42">
        <f t="shared" si="9"/>
        <v>2794.1208750000001</v>
      </c>
      <c r="E22" s="40">
        <f t="shared" si="10"/>
        <v>1188.838</v>
      </c>
      <c r="F22" s="45">
        <f t="shared" si="1"/>
        <v>24013.296475000006</v>
      </c>
      <c r="G22" s="30">
        <v>1200</v>
      </c>
      <c r="H22" s="30">
        <f t="shared" si="2"/>
        <v>180.09972356250006</v>
      </c>
      <c r="I22" s="63">
        <f t="shared" si="3"/>
        <v>240.13296475000007</v>
      </c>
      <c r="J22" s="16"/>
      <c r="K22" s="35">
        <v>15</v>
      </c>
      <c r="L22" s="29">
        <f t="shared" si="11"/>
        <v>16102.261175</v>
      </c>
      <c r="M22" s="42">
        <f t="shared" si="4"/>
        <v>3220.4522349999997</v>
      </c>
      <c r="N22" s="42">
        <f t="shared" si="12"/>
        <v>2685.8786500000001</v>
      </c>
      <c r="O22" s="40">
        <f t="shared" si="13"/>
        <v>1188.838</v>
      </c>
      <c r="P22" s="45">
        <f t="shared" si="5"/>
        <v>23197.430059999999</v>
      </c>
      <c r="Q22" s="30">
        <v>1200</v>
      </c>
      <c r="R22" s="30">
        <f t="shared" si="6"/>
        <v>173.98072544999999</v>
      </c>
      <c r="S22" s="63">
        <f t="shared" si="7"/>
        <v>231.97430059999999</v>
      </c>
      <c r="T22" s="23"/>
      <c r="U22" s="23"/>
      <c r="V22" s="23"/>
      <c r="W22" s="24"/>
      <c r="X22" s="24"/>
      <c r="Y22" s="25"/>
      <c r="Z22" s="23"/>
      <c r="AA22" s="23"/>
      <c r="AB22" s="26"/>
    </row>
    <row r="23" spans="1:28" s="17" customFormat="1" ht="17.100000000000001" customHeight="1">
      <c r="A23" s="35">
        <v>16</v>
      </c>
      <c r="B23" s="29">
        <f t="shared" si="8"/>
        <v>16896.339200000002</v>
      </c>
      <c r="C23" s="42">
        <f t="shared" si="0"/>
        <v>3379.2678400000004</v>
      </c>
      <c r="D23" s="42">
        <f t="shared" si="9"/>
        <v>2828.3346000000001</v>
      </c>
      <c r="E23" s="40">
        <f t="shared" si="10"/>
        <v>1203.3951999999999</v>
      </c>
      <c r="F23" s="45">
        <f t="shared" si="1"/>
        <v>24307.336840000004</v>
      </c>
      <c r="G23" s="30">
        <v>1200</v>
      </c>
      <c r="H23" s="30">
        <f t="shared" si="2"/>
        <v>182.30502630000004</v>
      </c>
      <c r="I23" s="63">
        <f t="shared" si="3"/>
        <v>243.07336840000005</v>
      </c>
      <c r="J23" s="16"/>
      <c r="K23" s="35">
        <v>16</v>
      </c>
      <c r="L23" s="29">
        <f t="shared" si="11"/>
        <v>16299.431719999999</v>
      </c>
      <c r="M23" s="42">
        <f t="shared" si="4"/>
        <v>3259.886344</v>
      </c>
      <c r="N23" s="42">
        <f t="shared" si="12"/>
        <v>2718.7669599999999</v>
      </c>
      <c r="O23" s="40">
        <f t="shared" si="13"/>
        <v>1203.3951999999999</v>
      </c>
      <c r="P23" s="45">
        <f t="shared" si="5"/>
        <v>23481.480223999999</v>
      </c>
      <c r="Q23" s="30">
        <v>1200</v>
      </c>
      <c r="R23" s="30">
        <f t="shared" si="6"/>
        <v>176.11110167999999</v>
      </c>
      <c r="S23" s="63">
        <f t="shared" si="7"/>
        <v>234.81480223999998</v>
      </c>
      <c r="T23" s="23"/>
      <c r="U23" s="23"/>
      <c r="V23" s="23"/>
      <c r="W23" s="24"/>
      <c r="X23" s="24"/>
      <c r="Y23" s="25"/>
      <c r="Z23" s="23"/>
      <c r="AA23" s="23"/>
      <c r="AB23" s="26"/>
    </row>
    <row r="24" spans="1:28" s="17" customFormat="1" ht="17.100000000000001" customHeight="1">
      <c r="A24" s="35">
        <v>17</v>
      </c>
      <c r="B24" s="29">
        <f t="shared" si="8"/>
        <v>17100.7304</v>
      </c>
      <c r="C24" s="42">
        <f t="shared" si="0"/>
        <v>3420.14608</v>
      </c>
      <c r="D24" s="42">
        <f t="shared" si="9"/>
        <v>2862.5483249999997</v>
      </c>
      <c r="E24" s="40">
        <f t="shared" si="10"/>
        <v>1217.9524000000001</v>
      </c>
      <c r="F24" s="45">
        <f t="shared" si="1"/>
        <v>24601.377204999997</v>
      </c>
      <c r="G24" s="30">
        <v>1200</v>
      </c>
      <c r="H24" s="30">
        <f t="shared" si="2"/>
        <v>184.51032903749999</v>
      </c>
      <c r="I24" s="63">
        <f t="shared" si="3"/>
        <v>246.01377204999997</v>
      </c>
      <c r="J24" s="16"/>
      <c r="K24" s="35">
        <v>17</v>
      </c>
      <c r="L24" s="29">
        <f t="shared" si="11"/>
        <v>16496.602264999998</v>
      </c>
      <c r="M24" s="42">
        <f t="shared" si="4"/>
        <v>3299.3204529999994</v>
      </c>
      <c r="N24" s="42">
        <f t="shared" si="12"/>
        <v>2751.6552700000002</v>
      </c>
      <c r="O24" s="40">
        <f t="shared" si="13"/>
        <v>1217.9524000000001</v>
      </c>
      <c r="P24" s="45">
        <f t="shared" si="5"/>
        <v>23765.530387999999</v>
      </c>
      <c r="Q24" s="30">
        <v>1200</v>
      </c>
      <c r="R24" s="30">
        <f t="shared" si="6"/>
        <v>178.24147790999999</v>
      </c>
      <c r="S24" s="63">
        <f t="shared" si="7"/>
        <v>237.65530387999999</v>
      </c>
      <c r="T24" s="23"/>
      <c r="U24" s="23"/>
      <c r="V24" s="23"/>
      <c r="W24" s="24"/>
      <c r="X24" s="24"/>
      <c r="Y24" s="25"/>
      <c r="Z24" s="23"/>
      <c r="AA24" s="23"/>
      <c r="AB24" s="26"/>
    </row>
    <row r="25" spans="1:28" s="17" customFormat="1" ht="17.100000000000001" customHeight="1">
      <c r="A25" s="35">
        <v>18</v>
      </c>
      <c r="B25" s="29">
        <f t="shared" si="8"/>
        <v>17305.121600000002</v>
      </c>
      <c r="C25" s="42">
        <f t="shared" si="0"/>
        <v>3461.0243200000004</v>
      </c>
      <c r="D25" s="42">
        <f t="shared" si="9"/>
        <v>2896.7620499999998</v>
      </c>
      <c r="E25" s="40">
        <f t="shared" si="10"/>
        <v>1232.5096000000001</v>
      </c>
      <c r="F25" s="45">
        <f t="shared" si="1"/>
        <v>24895.417570000005</v>
      </c>
      <c r="G25" s="30">
        <v>1200</v>
      </c>
      <c r="H25" s="30">
        <f t="shared" si="2"/>
        <v>186.71563177500005</v>
      </c>
      <c r="I25" s="63">
        <f t="shared" si="3"/>
        <v>248.95417570000006</v>
      </c>
      <c r="J25" s="16"/>
      <c r="K25" s="35">
        <v>18</v>
      </c>
      <c r="L25" s="29">
        <f t="shared" si="11"/>
        <v>16693.772809999999</v>
      </c>
      <c r="M25" s="42">
        <f t="shared" si="4"/>
        <v>3338.7545619999996</v>
      </c>
      <c r="N25" s="42">
        <f t="shared" si="12"/>
        <v>2784.54358</v>
      </c>
      <c r="O25" s="40">
        <f t="shared" si="13"/>
        <v>1232.5096000000001</v>
      </c>
      <c r="P25" s="45">
        <f t="shared" si="5"/>
        <v>24049.580551999999</v>
      </c>
      <c r="Q25" s="30">
        <v>1200</v>
      </c>
      <c r="R25" s="30">
        <f t="shared" si="6"/>
        <v>180.37185414000001</v>
      </c>
      <c r="S25" s="63">
        <f t="shared" si="7"/>
        <v>240.49580552</v>
      </c>
      <c r="T25" s="23"/>
      <c r="U25" s="23"/>
      <c r="V25" s="23"/>
      <c r="W25" s="24"/>
      <c r="X25" s="24"/>
      <c r="Y25" s="25"/>
      <c r="Z25" s="23"/>
      <c r="AA25" s="23"/>
      <c r="AB25" s="26"/>
    </row>
    <row r="26" spans="1:28" s="17" customFormat="1" ht="17.100000000000001" customHeight="1">
      <c r="A26" s="35">
        <v>19</v>
      </c>
      <c r="B26" s="29">
        <f t="shared" si="8"/>
        <v>17509.512800000004</v>
      </c>
      <c r="C26" s="42">
        <f t="shared" si="0"/>
        <v>3501.9025600000004</v>
      </c>
      <c r="D26" s="42">
        <f t="shared" si="9"/>
        <v>2930.9757749999999</v>
      </c>
      <c r="E26" s="40">
        <f t="shared" si="10"/>
        <v>1247.0668000000001</v>
      </c>
      <c r="F26" s="45">
        <f t="shared" si="1"/>
        <v>25189.457935000006</v>
      </c>
      <c r="G26" s="30">
        <v>1200</v>
      </c>
      <c r="H26" s="30">
        <f t="shared" si="2"/>
        <v>188.92093451250005</v>
      </c>
      <c r="I26" s="63">
        <f t="shared" si="3"/>
        <v>251.89457935000007</v>
      </c>
      <c r="J26" s="16"/>
      <c r="K26" s="35">
        <v>19</v>
      </c>
      <c r="L26" s="29">
        <f t="shared" si="11"/>
        <v>16890.943354999999</v>
      </c>
      <c r="M26" s="42">
        <f t="shared" si="4"/>
        <v>3378.1886709999999</v>
      </c>
      <c r="N26" s="42">
        <f t="shared" si="12"/>
        <v>2817.4318899999998</v>
      </c>
      <c r="O26" s="40">
        <f t="shared" si="13"/>
        <v>1247.0668000000001</v>
      </c>
      <c r="P26" s="45">
        <f t="shared" si="5"/>
        <v>24333.630716</v>
      </c>
      <c r="Q26" s="30">
        <v>1200</v>
      </c>
      <c r="R26" s="30">
        <f t="shared" si="6"/>
        <v>182.50223037000001</v>
      </c>
      <c r="S26" s="63">
        <f t="shared" si="7"/>
        <v>243.33630715999999</v>
      </c>
      <c r="T26" s="23"/>
      <c r="U26" s="23"/>
      <c r="V26" s="23"/>
      <c r="W26" s="24"/>
      <c r="X26" s="24"/>
      <c r="Y26" s="25"/>
      <c r="Z26" s="23"/>
      <c r="AA26" s="23"/>
      <c r="AB26" s="26"/>
    </row>
    <row r="27" spans="1:28" s="17" customFormat="1" ht="17.100000000000001" customHeight="1">
      <c r="A27" s="35">
        <v>20</v>
      </c>
      <c r="B27" s="29">
        <f t="shared" si="8"/>
        <v>17713.904000000002</v>
      </c>
      <c r="C27" s="42">
        <f t="shared" si="0"/>
        <v>3542.7808000000009</v>
      </c>
      <c r="D27" s="42">
        <f t="shared" si="9"/>
        <v>2965.1895</v>
      </c>
      <c r="E27" s="40">
        <f t="shared" si="10"/>
        <v>1261.624</v>
      </c>
      <c r="F27" s="45">
        <f t="shared" si="1"/>
        <v>25483.498300000003</v>
      </c>
      <c r="G27" s="30">
        <v>1200</v>
      </c>
      <c r="H27" s="30">
        <f t="shared" si="2"/>
        <v>191.12623725000003</v>
      </c>
      <c r="I27" s="63">
        <f t="shared" si="3"/>
        <v>254.83498300000002</v>
      </c>
      <c r="J27" s="16"/>
      <c r="K27" s="35">
        <v>20</v>
      </c>
      <c r="L27" s="29">
        <f t="shared" si="11"/>
        <v>17088.1139</v>
      </c>
      <c r="M27" s="42">
        <f t="shared" si="4"/>
        <v>3417.6227799999997</v>
      </c>
      <c r="N27" s="42">
        <f t="shared" si="12"/>
        <v>2850.3202000000001</v>
      </c>
      <c r="O27" s="40">
        <f t="shared" si="13"/>
        <v>1261.624</v>
      </c>
      <c r="P27" s="45">
        <f t="shared" si="5"/>
        <v>24617.680880000004</v>
      </c>
      <c r="Q27" s="30">
        <v>1200</v>
      </c>
      <c r="R27" s="30">
        <f t="shared" si="6"/>
        <v>184.63260660000003</v>
      </c>
      <c r="S27" s="63">
        <f t="shared" si="7"/>
        <v>246.17680880000003</v>
      </c>
      <c r="T27" s="23"/>
      <c r="U27" s="23"/>
      <c r="V27" s="23"/>
      <c r="W27" s="24"/>
      <c r="X27" s="24"/>
      <c r="Y27" s="25"/>
      <c r="Z27" s="23"/>
      <c r="AA27" s="23"/>
      <c r="AB27" s="26"/>
    </row>
    <row r="28" spans="1:28" s="17" customFormat="1" ht="17.100000000000001" customHeight="1">
      <c r="A28" s="35">
        <v>21</v>
      </c>
      <c r="B28" s="29">
        <f t="shared" si="8"/>
        <v>17918.2952</v>
      </c>
      <c r="C28" s="42">
        <f t="shared" si="0"/>
        <v>3583.65904</v>
      </c>
      <c r="D28" s="42">
        <f t="shared" si="9"/>
        <v>2999.403225</v>
      </c>
      <c r="E28" s="40">
        <f t="shared" si="10"/>
        <v>1276.1812</v>
      </c>
      <c r="F28" s="45">
        <f t="shared" si="1"/>
        <v>25777.538665</v>
      </c>
      <c r="G28" s="30">
        <v>1200</v>
      </c>
      <c r="H28" s="30">
        <f t="shared" si="2"/>
        <v>193.33153998749998</v>
      </c>
      <c r="I28" s="63">
        <f t="shared" si="3"/>
        <v>257.77538664999997</v>
      </c>
      <c r="J28" s="16"/>
      <c r="K28" s="35">
        <v>21</v>
      </c>
      <c r="L28" s="29">
        <f t="shared" si="11"/>
        <v>17285.284444999998</v>
      </c>
      <c r="M28" s="42">
        <f t="shared" si="4"/>
        <v>3457.0568889999995</v>
      </c>
      <c r="N28" s="42">
        <f t="shared" si="12"/>
        <v>2883.2085099999999</v>
      </c>
      <c r="O28" s="40">
        <f t="shared" si="13"/>
        <v>1276.1812</v>
      </c>
      <c r="P28" s="45">
        <f t="shared" si="5"/>
        <v>24901.731043999996</v>
      </c>
      <c r="Q28" s="30">
        <v>1200</v>
      </c>
      <c r="R28" s="30">
        <f t="shared" si="6"/>
        <v>186.76298282999997</v>
      </c>
      <c r="S28" s="63">
        <f t="shared" si="7"/>
        <v>249.01731043999996</v>
      </c>
      <c r="T28" s="23"/>
      <c r="U28" s="23"/>
      <c r="V28" s="23"/>
      <c r="W28" s="24"/>
      <c r="X28" s="24"/>
      <c r="Y28" s="25"/>
      <c r="Z28" s="23"/>
      <c r="AA28" s="23"/>
      <c r="AB28" s="26"/>
    </row>
    <row r="29" spans="1:28" s="17" customFormat="1" ht="17.100000000000001" customHeight="1">
      <c r="A29" s="35">
        <v>22</v>
      </c>
      <c r="B29" s="29">
        <f t="shared" si="8"/>
        <v>18122.686400000002</v>
      </c>
      <c r="C29" s="42">
        <f t="shared" si="0"/>
        <v>3624.5372800000005</v>
      </c>
      <c r="D29" s="42">
        <f t="shared" si="9"/>
        <v>3033.6169499999996</v>
      </c>
      <c r="E29" s="40">
        <f t="shared" si="10"/>
        <v>1290.7384</v>
      </c>
      <c r="F29" s="45">
        <f t="shared" si="1"/>
        <v>26071.579030000001</v>
      </c>
      <c r="G29" s="30">
        <v>1200</v>
      </c>
      <c r="H29" s="30">
        <f t="shared" si="2"/>
        <v>195.53684272499999</v>
      </c>
      <c r="I29" s="63">
        <f t="shared" si="3"/>
        <v>260.71579029999998</v>
      </c>
      <c r="J29" s="16"/>
      <c r="K29" s="35">
        <v>22</v>
      </c>
      <c r="L29" s="29">
        <f t="shared" si="11"/>
        <v>17482.454989999998</v>
      </c>
      <c r="M29" s="42">
        <f t="shared" si="4"/>
        <v>3496.4909979999998</v>
      </c>
      <c r="N29" s="42">
        <f t="shared" si="12"/>
        <v>2916.0968199999998</v>
      </c>
      <c r="O29" s="40">
        <f t="shared" si="13"/>
        <v>1290.7384</v>
      </c>
      <c r="P29" s="45">
        <f t="shared" si="5"/>
        <v>25185.781207999997</v>
      </c>
      <c r="Q29" s="30">
        <v>1200</v>
      </c>
      <c r="R29" s="30">
        <f t="shared" si="6"/>
        <v>188.89335905999997</v>
      </c>
      <c r="S29" s="63">
        <f t="shared" si="7"/>
        <v>251.85781207999997</v>
      </c>
      <c r="T29" s="23"/>
      <c r="U29" s="23"/>
      <c r="V29" s="23"/>
      <c r="W29" s="24"/>
      <c r="X29" s="24"/>
      <c r="Y29" s="25"/>
      <c r="Z29" s="23"/>
      <c r="AA29" s="23"/>
      <c r="AB29" s="26"/>
    </row>
    <row r="30" spans="1:28" s="17" customFormat="1" ht="17.100000000000001" customHeight="1">
      <c r="A30" s="35">
        <v>23</v>
      </c>
      <c r="B30" s="29">
        <f t="shared" si="8"/>
        <v>18327.077600000004</v>
      </c>
      <c r="C30" s="42">
        <f t="shared" si="0"/>
        <v>3665.4155200000009</v>
      </c>
      <c r="D30" s="42">
        <f t="shared" si="9"/>
        <v>3067.8306750000002</v>
      </c>
      <c r="E30" s="40">
        <f t="shared" si="10"/>
        <v>1305.2955999999999</v>
      </c>
      <c r="F30" s="45">
        <f t="shared" si="1"/>
        <v>26365.619395000009</v>
      </c>
      <c r="G30" s="30">
        <v>1200</v>
      </c>
      <c r="H30" s="30">
        <f t="shared" si="2"/>
        <v>197.74214546250008</v>
      </c>
      <c r="I30" s="63">
        <f t="shared" si="3"/>
        <v>263.6561939500001</v>
      </c>
      <c r="J30" s="16"/>
      <c r="K30" s="35">
        <v>23</v>
      </c>
      <c r="L30" s="29">
        <f t="shared" si="11"/>
        <v>17679.625534999999</v>
      </c>
      <c r="M30" s="42">
        <f t="shared" si="4"/>
        <v>3535.925107</v>
      </c>
      <c r="N30" s="42">
        <f t="shared" si="12"/>
        <v>2948.98513</v>
      </c>
      <c r="O30" s="40">
        <f t="shared" si="13"/>
        <v>1305.2955999999999</v>
      </c>
      <c r="P30" s="45">
        <f t="shared" si="5"/>
        <v>25469.831372000001</v>
      </c>
      <c r="Q30" s="30">
        <v>1200</v>
      </c>
      <c r="R30" s="30">
        <f t="shared" si="6"/>
        <v>191.02373529000002</v>
      </c>
      <c r="S30" s="63">
        <f t="shared" si="7"/>
        <v>254.69831372000002</v>
      </c>
      <c r="T30" s="23"/>
      <c r="U30" s="23"/>
      <c r="V30" s="23"/>
      <c r="W30" s="24"/>
      <c r="X30" s="24"/>
      <c r="Y30" s="25"/>
      <c r="Z30" s="23"/>
      <c r="AA30" s="23"/>
      <c r="AB30" s="26"/>
    </row>
    <row r="31" spans="1:28" s="17" customFormat="1" ht="17.100000000000001" customHeight="1">
      <c r="A31" s="35">
        <v>24</v>
      </c>
      <c r="B31" s="29">
        <f t="shared" si="8"/>
        <v>18531.468800000002</v>
      </c>
      <c r="C31" s="42">
        <f t="shared" si="0"/>
        <v>3706.2937600000005</v>
      </c>
      <c r="D31" s="42">
        <f t="shared" si="9"/>
        <v>3102.0443999999998</v>
      </c>
      <c r="E31" s="40">
        <f t="shared" si="10"/>
        <v>1319.8528000000001</v>
      </c>
      <c r="F31" s="45">
        <f t="shared" si="1"/>
        <v>26659.659760000002</v>
      </c>
      <c r="G31" s="30">
        <v>1200</v>
      </c>
      <c r="H31" s="30">
        <f t="shared" si="2"/>
        <v>199.9474482</v>
      </c>
      <c r="I31" s="63">
        <f t="shared" si="3"/>
        <v>266.5965976</v>
      </c>
      <c r="J31" s="16"/>
      <c r="K31" s="35">
        <v>24</v>
      </c>
      <c r="L31" s="29">
        <f t="shared" si="11"/>
        <v>17876.79608</v>
      </c>
      <c r="M31" s="42">
        <f t="shared" si="4"/>
        <v>3575.3592159999998</v>
      </c>
      <c r="N31" s="42">
        <f t="shared" si="12"/>
        <v>2981.8734400000003</v>
      </c>
      <c r="O31" s="40">
        <f t="shared" si="13"/>
        <v>1319.8528000000001</v>
      </c>
      <c r="P31" s="45">
        <f t="shared" si="5"/>
        <v>25753.881536000001</v>
      </c>
      <c r="Q31" s="30">
        <v>1200</v>
      </c>
      <c r="R31" s="30">
        <f t="shared" si="6"/>
        <v>193.15411152000001</v>
      </c>
      <c r="S31" s="63">
        <f t="shared" si="7"/>
        <v>257.53881536</v>
      </c>
      <c r="T31" s="23"/>
      <c r="U31" s="23"/>
      <c r="V31" s="23"/>
      <c r="W31" s="24"/>
      <c r="X31" s="24"/>
      <c r="Y31" s="25"/>
      <c r="Z31" s="23"/>
      <c r="AA31" s="23"/>
      <c r="AB31" s="26"/>
    </row>
    <row r="32" spans="1:28" s="17" customFormat="1" ht="17.100000000000001" customHeight="1" thickBot="1">
      <c r="A32" s="36">
        <v>25</v>
      </c>
      <c r="B32" s="32">
        <f t="shared" si="8"/>
        <v>18735.86</v>
      </c>
      <c r="C32" s="65">
        <f t="shared" si="0"/>
        <v>3747.172</v>
      </c>
      <c r="D32" s="65">
        <f t="shared" si="9"/>
        <v>3136.2581249999998</v>
      </c>
      <c r="E32" s="41">
        <f t="shared" si="10"/>
        <v>1334.41</v>
      </c>
      <c r="F32" s="71">
        <f t="shared" si="1"/>
        <v>26953.700124999999</v>
      </c>
      <c r="G32" s="111">
        <v>1200</v>
      </c>
      <c r="H32" s="33">
        <f t="shared" si="2"/>
        <v>202.1527509375</v>
      </c>
      <c r="I32" s="64">
        <f t="shared" si="3"/>
        <v>269.53700125</v>
      </c>
      <c r="J32" s="106"/>
      <c r="K32" s="36">
        <v>25</v>
      </c>
      <c r="L32" s="32">
        <f t="shared" si="11"/>
        <v>18073.966625000001</v>
      </c>
      <c r="M32" s="65">
        <f t="shared" si="4"/>
        <v>3614.7933250000001</v>
      </c>
      <c r="N32" s="65">
        <f t="shared" si="12"/>
        <v>3014.7617500000001</v>
      </c>
      <c r="O32" s="41">
        <f t="shared" si="13"/>
        <v>1334.41</v>
      </c>
      <c r="P32" s="71">
        <f t="shared" si="5"/>
        <v>26037.931700000001</v>
      </c>
      <c r="Q32" s="111">
        <v>1200</v>
      </c>
      <c r="R32" s="33">
        <f t="shared" si="6"/>
        <v>195.28448775000001</v>
      </c>
      <c r="S32" s="64">
        <f t="shared" si="7"/>
        <v>260.37931700000001</v>
      </c>
      <c r="T32" s="106"/>
      <c r="U32" s="23"/>
      <c r="V32" s="23"/>
      <c r="W32" s="24"/>
      <c r="X32" s="24"/>
      <c r="Y32" s="25"/>
      <c r="Z32" s="23"/>
      <c r="AA32" s="23"/>
      <c r="AB32" s="26"/>
    </row>
    <row r="33" spans="1:28" ht="14.25" hidden="1" customHeight="1">
      <c r="C33" s="66">
        <f t="shared" ref="C33:C34" si="14">B33*19.042%</f>
        <v>0</v>
      </c>
      <c r="D33" s="66">
        <f t="shared" ref="D33:D34" si="15">(B33+C33)*19.9934%</f>
        <v>0</v>
      </c>
      <c r="E33" s="66">
        <f>B33*21.2122%</f>
        <v>0</v>
      </c>
      <c r="F33" s="7"/>
      <c r="G33" s="7"/>
      <c r="H33" s="7"/>
      <c r="I33" s="7"/>
      <c r="O33" s="67">
        <f t="shared" ref="O33:O34" si="16">534*1.35</f>
        <v>720.90000000000009</v>
      </c>
      <c r="P33" s="7"/>
      <c r="Q33" s="7"/>
      <c r="R33" s="4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idden="1">
      <c r="C34" s="29">
        <f t="shared" si="14"/>
        <v>0</v>
      </c>
      <c r="D34" s="29">
        <f t="shared" si="15"/>
        <v>0</v>
      </c>
      <c r="E34" s="29">
        <f>B34*21.2122%</f>
        <v>0</v>
      </c>
      <c r="F34" s="7"/>
      <c r="G34" s="7"/>
      <c r="H34" s="7"/>
      <c r="I34" s="7"/>
      <c r="O34" s="42">
        <f t="shared" si="16"/>
        <v>720.90000000000009</v>
      </c>
      <c r="P34" s="7"/>
      <c r="Q34" s="7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>
      <c r="A35" s="105"/>
      <c r="B35" s="105"/>
      <c r="C35" s="105"/>
      <c r="D35" s="105"/>
      <c r="E35" s="105"/>
      <c r="F35" s="105"/>
      <c r="G35" s="105"/>
      <c r="H35" s="55"/>
      <c r="I35" s="55"/>
      <c r="K35" s="105"/>
      <c r="L35" s="105"/>
      <c r="M35" s="105"/>
      <c r="N35" s="105"/>
      <c r="O35" s="105"/>
      <c r="P35" s="105"/>
      <c r="Q35" s="105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</row>
    <row r="40" spans="1:28">
      <c r="B40" s="101"/>
      <c r="C40" s="101"/>
      <c r="D40" s="101"/>
      <c r="E40" s="101"/>
      <c r="F40" s="101"/>
      <c r="G40" s="101"/>
      <c r="H40" s="101"/>
      <c r="I40" s="101"/>
      <c r="L40" s="101"/>
      <c r="M40" s="101"/>
      <c r="N40" s="101"/>
      <c r="O40" s="101"/>
      <c r="P40" s="101"/>
      <c r="Q40" s="101"/>
      <c r="R40" s="101"/>
      <c r="S40" s="101"/>
    </row>
  </sheetData>
  <phoneticPr fontId="13" type="noConversion"/>
  <printOptions horizontalCentered="1"/>
  <pageMargins left="0.47244094488188981" right="0.47244094488188981" top="0.27559055118110237" bottom="0.98425196850393704" header="0.15748031496062992" footer="0"/>
  <pageSetup paperSize="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topLeftCell="M23" workbookViewId="0">
      <selection activeCell="V32" sqref="V32"/>
    </sheetView>
  </sheetViews>
  <sheetFormatPr baseColWidth="10" defaultRowHeight="12.75"/>
  <cols>
    <col min="1" max="4" width="7.7109375" customWidth="1"/>
    <col min="5" max="5" width="7.7109375" style="2" customWidth="1"/>
    <col min="6" max="7" width="9.7109375" style="3" customWidth="1"/>
    <col min="8" max="9" width="7.7109375" style="3" customWidth="1"/>
    <col min="10" max="10" width="23.5703125" customWidth="1"/>
    <col min="11" max="14" width="7.7109375" customWidth="1"/>
    <col min="15" max="15" width="7.7109375" style="2" customWidth="1"/>
    <col min="16" max="17" width="9.7109375" style="3" customWidth="1"/>
    <col min="18" max="18" width="7.7109375" style="2" customWidth="1"/>
    <col min="19" max="20" width="7.7109375" customWidth="1"/>
    <col min="21" max="21" width="8.7109375" customWidth="1"/>
    <col min="22" max="22" width="7.7109375" customWidth="1"/>
    <col min="23" max="25" width="8.7109375" customWidth="1"/>
    <col min="26" max="27" width="7.7109375" customWidth="1"/>
  </cols>
  <sheetData>
    <row r="1" spans="1:28" hidden="1"/>
    <row r="2" spans="1:28" ht="19.5">
      <c r="A2" s="68" t="s">
        <v>42</v>
      </c>
      <c r="K2" s="68" t="s">
        <v>42</v>
      </c>
    </row>
    <row r="3" spans="1:28" ht="13.5" thickBot="1">
      <c r="A3" s="27" t="s">
        <v>24</v>
      </c>
      <c r="S3" s="27" t="s">
        <v>36</v>
      </c>
    </row>
    <row r="4" spans="1:28" ht="16.5" thickBot="1">
      <c r="A4" s="3" t="s">
        <v>16</v>
      </c>
      <c r="E4" s="4"/>
      <c r="G4" s="69" t="str">
        <f>+'Maq.A- CH.Aut-Maq B'!H3</f>
        <v>ENERO a DICIEMBRE 2017</v>
      </c>
      <c r="H4" s="72"/>
      <c r="I4" s="74"/>
      <c r="J4" s="5"/>
      <c r="K4" s="3" t="s">
        <v>10</v>
      </c>
      <c r="O4" s="4"/>
      <c r="Q4" s="69" t="str">
        <f>+G4</f>
        <v>ENERO a DICIEMBRE 2017</v>
      </c>
      <c r="R4" s="72"/>
      <c r="S4" s="74"/>
      <c r="T4" s="20"/>
      <c r="U4" s="21"/>
      <c r="V4" s="4"/>
      <c r="W4" s="5"/>
      <c r="X4" s="8"/>
      <c r="Y4" s="8"/>
      <c r="Z4" s="5"/>
      <c r="AA4" s="5"/>
      <c r="AB4" s="5"/>
    </row>
    <row r="5" spans="1:28" ht="21" customHeight="1" thickBot="1">
      <c r="R5" s="8"/>
      <c r="S5" s="5"/>
      <c r="T5" s="20"/>
      <c r="U5" s="21"/>
      <c r="V5" s="4"/>
      <c r="W5" s="5"/>
      <c r="X5" s="8"/>
      <c r="Y5" s="8"/>
      <c r="Z5" s="5"/>
      <c r="AA5" s="5"/>
      <c r="AB5" s="5"/>
    </row>
    <row r="6" spans="1:28" s="11" customFormat="1" ht="24.75" customHeight="1">
      <c r="A6" s="59" t="s">
        <v>2</v>
      </c>
      <c r="B6" s="60" t="s">
        <v>1</v>
      </c>
      <c r="C6" s="61" t="s">
        <v>3</v>
      </c>
      <c r="D6" s="112" t="s">
        <v>4</v>
      </c>
      <c r="E6" s="112" t="s">
        <v>48</v>
      </c>
      <c r="F6" s="60" t="s">
        <v>5</v>
      </c>
      <c r="G6" s="112" t="s">
        <v>55</v>
      </c>
      <c r="H6" s="60" t="s">
        <v>40</v>
      </c>
      <c r="I6" s="62" t="s">
        <v>41</v>
      </c>
      <c r="J6" s="15"/>
      <c r="K6" s="59" t="s">
        <v>2</v>
      </c>
      <c r="L6" s="60" t="s">
        <v>1</v>
      </c>
      <c r="M6" s="61" t="s">
        <v>3</v>
      </c>
      <c r="N6" s="112" t="s">
        <v>4</v>
      </c>
      <c r="O6" s="112" t="s">
        <v>48</v>
      </c>
      <c r="P6" s="60" t="s">
        <v>5</v>
      </c>
      <c r="Q6" s="112" t="s">
        <v>55</v>
      </c>
      <c r="R6" s="60" t="s">
        <v>40</v>
      </c>
      <c r="S6" s="62" t="s">
        <v>41</v>
      </c>
      <c r="T6" s="19"/>
      <c r="U6" s="19"/>
      <c r="V6" s="19"/>
      <c r="W6" s="19"/>
      <c r="X6" s="19"/>
      <c r="Y6" s="19"/>
      <c r="Z6" s="19"/>
      <c r="AA6" s="19"/>
      <c r="AB6" s="22"/>
    </row>
    <row r="7" spans="1:28" s="49" customFormat="1" ht="17.100000000000001" customHeight="1">
      <c r="A7" s="48" t="s">
        <v>6</v>
      </c>
      <c r="B7" s="42">
        <f>10516.26*1.3</f>
        <v>13671.138000000001</v>
      </c>
      <c r="C7" s="42">
        <f>B7*20/100</f>
        <v>2734.2276000000002</v>
      </c>
      <c r="D7" s="42">
        <f>1760.92*1.3</f>
        <v>2289.1960000000004</v>
      </c>
      <c r="E7" s="30">
        <v>970.48</v>
      </c>
      <c r="F7" s="45">
        <f>SUM(B7:E7)</f>
        <v>19665.0416</v>
      </c>
      <c r="G7" s="30">
        <v>1200</v>
      </c>
      <c r="H7" s="30">
        <f>F7/200*1.5</f>
        <v>147.48781200000002</v>
      </c>
      <c r="I7" s="63">
        <f>F7/200*2</f>
        <v>196.65041600000001</v>
      </c>
      <c r="J7" s="23"/>
      <c r="K7" s="48" t="s">
        <v>6</v>
      </c>
      <c r="L7" s="42">
        <f>10417.73*1.3</f>
        <v>13543.048999999999</v>
      </c>
      <c r="M7" s="42">
        <f>L7*20/100</f>
        <v>2708.6097999999997</v>
      </c>
      <c r="N7" s="42">
        <f>1742.86*1.3</f>
        <v>2265.7179999999998</v>
      </c>
      <c r="O7" s="30">
        <v>970.48</v>
      </c>
      <c r="P7" s="45">
        <f>SUM(L7:O7)</f>
        <v>19487.856799999998</v>
      </c>
      <c r="Q7" s="30">
        <v>1200</v>
      </c>
      <c r="R7" s="30">
        <f>P7/200*1.5</f>
        <v>146.15892599999998</v>
      </c>
      <c r="S7" s="63">
        <f>P7/200*2</f>
        <v>194.87856799999997</v>
      </c>
      <c r="T7" s="23"/>
      <c r="U7" s="23"/>
      <c r="V7" s="23"/>
      <c r="W7" s="24"/>
      <c r="X7" s="24"/>
      <c r="Y7" s="25"/>
      <c r="Z7" s="23"/>
      <c r="AA7" s="23"/>
      <c r="AB7" s="26"/>
    </row>
    <row r="8" spans="1:28" s="17" customFormat="1" ht="17.100000000000001" customHeight="1">
      <c r="A8" s="35">
        <v>1</v>
      </c>
      <c r="B8" s="29">
        <f>($B$7*1.5%*A8)+$B$7</f>
        <v>13876.20507</v>
      </c>
      <c r="C8" s="42">
        <f t="shared" ref="C8:C32" si="0">B8*20/100</f>
        <v>2775.2410139999997</v>
      </c>
      <c r="D8" s="42">
        <f>+$D$7+$D$7*0.015*A8</f>
        <v>2323.5339400000003</v>
      </c>
      <c r="E8" s="40">
        <f>($E$7*1.5%*A8)+$E$7</f>
        <v>985.03719999999998</v>
      </c>
      <c r="F8" s="45">
        <f t="shared" ref="F8:F32" si="1">SUM(B8:E8)</f>
        <v>19960.017223999999</v>
      </c>
      <c r="G8" s="30">
        <v>1200</v>
      </c>
      <c r="H8" s="30">
        <f t="shared" ref="H8:H32" si="2">F8/200*1.5</f>
        <v>149.70012918</v>
      </c>
      <c r="I8" s="63">
        <f t="shared" ref="I8:I32" si="3">F8/200*2</f>
        <v>199.60017224000001</v>
      </c>
      <c r="J8" s="16"/>
      <c r="K8" s="35">
        <v>1</v>
      </c>
      <c r="L8" s="29">
        <f>($L$7*1.5%*K8)+$L$7</f>
        <v>13746.194734999999</v>
      </c>
      <c r="M8" s="42">
        <f t="shared" ref="M8:M32" si="4">L8*20/100</f>
        <v>2749.2389469999998</v>
      </c>
      <c r="N8" s="42">
        <f>+$N$7+$N$7*0.015*K8</f>
        <v>2299.7037699999996</v>
      </c>
      <c r="O8" s="40">
        <f>($E$7*1.5%*K8)+$E$7</f>
        <v>985.03719999999998</v>
      </c>
      <c r="P8" s="45">
        <f t="shared" ref="P8:P32" si="5">SUM(L8:O8)</f>
        <v>19780.174651999998</v>
      </c>
      <c r="Q8" s="30">
        <v>1200</v>
      </c>
      <c r="R8" s="30">
        <f t="shared" ref="R8:R32" si="6">P8/200*1.5</f>
        <v>148.35130988999998</v>
      </c>
      <c r="S8" s="63">
        <f t="shared" ref="S8:S32" si="7">P8/200*2</f>
        <v>197.80174651999997</v>
      </c>
      <c r="T8" s="23"/>
      <c r="U8" s="23"/>
      <c r="V8" s="23"/>
      <c r="W8" s="24"/>
      <c r="X8" s="24"/>
      <c r="Y8" s="25"/>
      <c r="Z8" s="23"/>
      <c r="AA8" s="23"/>
      <c r="AB8" s="26"/>
    </row>
    <row r="9" spans="1:28" s="17" customFormat="1" ht="17.100000000000001" customHeight="1">
      <c r="A9" s="35">
        <v>2</v>
      </c>
      <c r="B9" s="29">
        <f t="shared" ref="B9:B32" si="8">($B$7*1.5%*A9)+$B$7</f>
        <v>14081.272140000001</v>
      </c>
      <c r="C9" s="42">
        <f t="shared" si="0"/>
        <v>2816.2544280000002</v>
      </c>
      <c r="D9" s="42">
        <f t="shared" ref="D9:D32" si="9">+$D$7+$D$7*0.015*A9</f>
        <v>2357.8718800000006</v>
      </c>
      <c r="E9" s="40">
        <f t="shared" ref="E9:E32" si="10">($E$7*1.5%*A9)+$E$7</f>
        <v>999.59440000000006</v>
      </c>
      <c r="F9" s="45">
        <f t="shared" si="1"/>
        <v>20254.992848000002</v>
      </c>
      <c r="G9" s="30">
        <v>1200</v>
      </c>
      <c r="H9" s="30">
        <f t="shared" si="2"/>
        <v>151.91244635999999</v>
      </c>
      <c r="I9" s="63">
        <f t="shared" si="3"/>
        <v>202.54992848000001</v>
      </c>
      <c r="J9" s="16"/>
      <c r="K9" s="35">
        <v>2</v>
      </c>
      <c r="L9" s="29">
        <f t="shared" ref="L9:L32" si="11">($L$7*1.5%*K9)+$L$7</f>
        <v>13949.340469999999</v>
      </c>
      <c r="M9" s="42">
        <f t="shared" si="4"/>
        <v>2789.8680939999995</v>
      </c>
      <c r="N9" s="42">
        <f t="shared" ref="N9:N32" si="12">+$N$7+$N$7*0.015*K9</f>
        <v>2333.6895399999999</v>
      </c>
      <c r="O9" s="40">
        <f t="shared" ref="O9:O32" si="13">($E$7*1.5%*K9)+$E$7</f>
        <v>999.59440000000006</v>
      </c>
      <c r="P9" s="45">
        <f t="shared" si="5"/>
        <v>20072.492504000002</v>
      </c>
      <c r="Q9" s="30">
        <v>1200</v>
      </c>
      <c r="R9" s="30">
        <f t="shared" si="6"/>
        <v>150.54369378000001</v>
      </c>
      <c r="S9" s="63">
        <f t="shared" si="7"/>
        <v>200.72492504000002</v>
      </c>
      <c r="T9" s="23"/>
      <c r="U9" s="23"/>
      <c r="V9" s="23"/>
      <c r="W9" s="24"/>
      <c r="X9" s="24"/>
      <c r="Y9" s="25"/>
      <c r="Z9" s="23"/>
      <c r="AA9" s="23"/>
      <c r="AB9" s="26"/>
    </row>
    <row r="10" spans="1:28" s="17" customFormat="1" ht="17.100000000000001" customHeight="1">
      <c r="A10" s="35">
        <v>3</v>
      </c>
      <c r="B10" s="29">
        <f t="shared" si="8"/>
        <v>14286.33921</v>
      </c>
      <c r="C10" s="42">
        <f t="shared" si="0"/>
        <v>2857.2678419999997</v>
      </c>
      <c r="D10" s="42">
        <f t="shared" si="9"/>
        <v>2392.2098200000005</v>
      </c>
      <c r="E10" s="40">
        <f t="shared" si="10"/>
        <v>1014.1516</v>
      </c>
      <c r="F10" s="45">
        <f t="shared" si="1"/>
        <v>20549.968472</v>
      </c>
      <c r="G10" s="30">
        <v>1200</v>
      </c>
      <c r="H10" s="30">
        <f t="shared" si="2"/>
        <v>154.12476354</v>
      </c>
      <c r="I10" s="63">
        <f t="shared" si="3"/>
        <v>205.49968472</v>
      </c>
      <c r="J10" s="16"/>
      <c r="K10" s="35">
        <v>3</v>
      </c>
      <c r="L10" s="29">
        <f t="shared" si="11"/>
        <v>14152.486204999999</v>
      </c>
      <c r="M10" s="42">
        <f t="shared" si="4"/>
        <v>2830.497241</v>
      </c>
      <c r="N10" s="42">
        <f t="shared" si="12"/>
        <v>2367.6753099999996</v>
      </c>
      <c r="O10" s="40">
        <f t="shared" si="13"/>
        <v>1014.1516</v>
      </c>
      <c r="P10" s="45">
        <f t="shared" si="5"/>
        <v>20364.810355999998</v>
      </c>
      <c r="Q10" s="30">
        <v>1200</v>
      </c>
      <c r="R10" s="30">
        <f t="shared" si="6"/>
        <v>152.73607766999999</v>
      </c>
      <c r="S10" s="63">
        <f t="shared" si="7"/>
        <v>203.64810355999998</v>
      </c>
      <c r="T10" s="23"/>
      <c r="U10" s="23"/>
      <c r="V10" s="23"/>
      <c r="W10" s="24"/>
      <c r="X10" s="24"/>
      <c r="Y10" s="25"/>
      <c r="Z10" s="23"/>
      <c r="AA10" s="23"/>
      <c r="AB10" s="26"/>
    </row>
    <row r="11" spans="1:28" s="17" customFormat="1" ht="17.100000000000001" customHeight="1">
      <c r="A11" s="35">
        <v>4</v>
      </c>
      <c r="B11" s="29">
        <f t="shared" si="8"/>
        <v>14491.406280000001</v>
      </c>
      <c r="C11" s="42">
        <f t="shared" si="0"/>
        <v>2898.2812560000002</v>
      </c>
      <c r="D11" s="42">
        <f t="shared" si="9"/>
        <v>2426.5477600000004</v>
      </c>
      <c r="E11" s="40">
        <f t="shared" si="10"/>
        <v>1028.7088000000001</v>
      </c>
      <c r="F11" s="45">
        <f t="shared" si="1"/>
        <v>20844.944096000003</v>
      </c>
      <c r="G11" s="30">
        <v>1200</v>
      </c>
      <c r="H11" s="30">
        <f t="shared" si="2"/>
        <v>156.33708072000002</v>
      </c>
      <c r="I11" s="63">
        <f t="shared" si="3"/>
        <v>208.44944096000003</v>
      </c>
      <c r="J11" s="16"/>
      <c r="K11" s="35">
        <v>4</v>
      </c>
      <c r="L11" s="29">
        <f t="shared" si="11"/>
        <v>14355.631939999999</v>
      </c>
      <c r="M11" s="42">
        <f t="shared" si="4"/>
        <v>2871.1263879999997</v>
      </c>
      <c r="N11" s="42">
        <f t="shared" si="12"/>
        <v>2401.6610799999999</v>
      </c>
      <c r="O11" s="40">
        <f t="shared" si="13"/>
        <v>1028.7088000000001</v>
      </c>
      <c r="P11" s="45">
        <f t="shared" si="5"/>
        <v>20657.128208000002</v>
      </c>
      <c r="Q11" s="30">
        <v>1200</v>
      </c>
      <c r="R11" s="30">
        <f t="shared" si="6"/>
        <v>154.92846156000002</v>
      </c>
      <c r="S11" s="63">
        <f t="shared" si="7"/>
        <v>206.57128208000003</v>
      </c>
      <c r="T11" s="23"/>
      <c r="U11" s="23"/>
      <c r="V11" s="23"/>
      <c r="W11" s="24"/>
      <c r="X11" s="24"/>
      <c r="Y11" s="25"/>
      <c r="Z11" s="23"/>
      <c r="AA11" s="23"/>
      <c r="AB11" s="26"/>
    </row>
    <row r="12" spans="1:28" s="17" customFormat="1" ht="17.100000000000001" customHeight="1">
      <c r="A12" s="35">
        <v>5</v>
      </c>
      <c r="B12" s="29">
        <f t="shared" si="8"/>
        <v>14696.47335</v>
      </c>
      <c r="C12" s="42">
        <f t="shared" si="0"/>
        <v>2939.2946700000002</v>
      </c>
      <c r="D12" s="42">
        <f t="shared" si="9"/>
        <v>2460.8857000000003</v>
      </c>
      <c r="E12" s="40">
        <f t="shared" si="10"/>
        <v>1043.2660000000001</v>
      </c>
      <c r="F12" s="45">
        <f t="shared" si="1"/>
        <v>21139.919719999998</v>
      </c>
      <c r="G12" s="30">
        <v>1200</v>
      </c>
      <c r="H12" s="30">
        <f t="shared" si="2"/>
        <v>158.54939789999997</v>
      </c>
      <c r="I12" s="63">
        <f t="shared" si="3"/>
        <v>211.39919719999997</v>
      </c>
      <c r="J12" s="16"/>
      <c r="K12" s="35">
        <v>5</v>
      </c>
      <c r="L12" s="29">
        <f t="shared" si="11"/>
        <v>14558.777674999999</v>
      </c>
      <c r="M12" s="42">
        <f t="shared" si="4"/>
        <v>2911.7555349999998</v>
      </c>
      <c r="N12" s="42">
        <f t="shared" si="12"/>
        <v>2435.6468499999996</v>
      </c>
      <c r="O12" s="40">
        <f t="shared" si="13"/>
        <v>1043.2660000000001</v>
      </c>
      <c r="P12" s="45">
        <f t="shared" si="5"/>
        <v>20949.446059999998</v>
      </c>
      <c r="Q12" s="30">
        <v>1200</v>
      </c>
      <c r="R12" s="30">
        <f t="shared" si="6"/>
        <v>157.12084544999999</v>
      </c>
      <c r="S12" s="63">
        <f t="shared" si="7"/>
        <v>209.4944606</v>
      </c>
      <c r="T12" s="23"/>
      <c r="U12" s="23"/>
      <c r="V12" s="23"/>
      <c r="W12" s="24"/>
      <c r="X12" s="24"/>
      <c r="Y12" s="25"/>
      <c r="Z12" s="23"/>
      <c r="AA12" s="23"/>
      <c r="AB12" s="26"/>
    </row>
    <row r="13" spans="1:28" s="17" customFormat="1" ht="17.100000000000001" customHeight="1">
      <c r="A13" s="35">
        <v>6</v>
      </c>
      <c r="B13" s="29">
        <f t="shared" si="8"/>
        <v>14901.540420000001</v>
      </c>
      <c r="C13" s="42">
        <f t="shared" si="0"/>
        <v>2980.3080840000002</v>
      </c>
      <c r="D13" s="42">
        <f t="shared" si="9"/>
        <v>2495.2236400000002</v>
      </c>
      <c r="E13" s="40">
        <f t="shared" si="10"/>
        <v>1057.8232</v>
      </c>
      <c r="F13" s="45">
        <f t="shared" si="1"/>
        <v>21434.895344</v>
      </c>
      <c r="G13" s="30">
        <v>1200</v>
      </c>
      <c r="H13" s="30">
        <f t="shared" si="2"/>
        <v>160.76171507999999</v>
      </c>
      <c r="I13" s="63">
        <f t="shared" si="3"/>
        <v>214.34895344</v>
      </c>
      <c r="J13" s="16"/>
      <c r="K13" s="35">
        <v>6</v>
      </c>
      <c r="L13" s="29">
        <f t="shared" si="11"/>
        <v>14761.923409999999</v>
      </c>
      <c r="M13" s="42">
        <f t="shared" si="4"/>
        <v>2952.3846819999999</v>
      </c>
      <c r="N13" s="42">
        <f t="shared" si="12"/>
        <v>2469.6326199999999</v>
      </c>
      <c r="O13" s="40">
        <f t="shared" si="13"/>
        <v>1057.8232</v>
      </c>
      <c r="P13" s="45">
        <f t="shared" si="5"/>
        <v>21241.763911999999</v>
      </c>
      <c r="Q13" s="30">
        <v>1200</v>
      </c>
      <c r="R13" s="30">
        <f t="shared" si="6"/>
        <v>159.31322933999999</v>
      </c>
      <c r="S13" s="63">
        <f t="shared" si="7"/>
        <v>212.41763911999999</v>
      </c>
      <c r="T13" s="23"/>
      <c r="U13" s="23"/>
      <c r="V13" s="23"/>
      <c r="W13" s="24"/>
      <c r="X13" s="24"/>
      <c r="Y13" s="25"/>
      <c r="Z13" s="23"/>
      <c r="AA13" s="23"/>
      <c r="AB13" s="26"/>
    </row>
    <row r="14" spans="1:28" s="17" customFormat="1" ht="17.100000000000001" customHeight="1">
      <c r="A14" s="35">
        <v>7</v>
      </c>
      <c r="B14" s="29">
        <f t="shared" si="8"/>
        <v>15106.60749</v>
      </c>
      <c r="C14" s="42">
        <f t="shared" si="0"/>
        <v>3021.3214980000002</v>
      </c>
      <c r="D14" s="42">
        <f t="shared" si="9"/>
        <v>2529.5615800000005</v>
      </c>
      <c r="E14" s="40">
        <f t="shared" si="10"/>
        <v>1072.3804</v>
      </c>
      <c r="F14" s="45">
        <f t="shared" si="1"/>
        <v>21729.870968000003</v>
      </c>
      <c r="G14" s="30">
        <v>1200</v>
      </c>
      <c r="H14" s="30">
        <f t="shared" si="2"/>
        <v>162.97403226000003</v>
      </c>
      <c r="I14" s="63">
        <f t="shared" si="3"/>
        <v>217.29870968000003</v>
      </c>
      <c r="J14" s="16"/>
      <c r="K14" s="35">
        <v>7</v>
      </c>
      <c r="L14" s="29">
        <f t="shared" si="11"/>
        <v>14965.069144999999</v>
      </c>
      <c r="M14" s="42">
        <f t="shared" si="4"/>
        <v>2993.0138289999995</v>
      </c>
      <c r="N14" s="42">
        <f t="shared" si="12"/>
        <v>2503.6183899999996</v>
      </c>
      <c r="O14" s="40">
        <f t="shared" si="13"/>
        <v>1072.3804</v>
      </c>
      <c r="P14" s="45">
        <f t="shared" si="5"/>
        <v>21534.081763999995</v>
      </c>
      <c r="Q14" s="30">
        <v>1200</v>
      </c>
      <c r="R14" s="30">
        <f t="shared" si="6"/>
        <v>161.50561322999997</v>
      </c>
      <c r="S14" s="63">
        <f t="shared" si="7"/>
        <v>215.34081763999995</v>
      </c>
      <c r="T14" s="23"/>
      <c r="U14" s="23"/>
      <c r="V14" s="23"/>
      <c r="W14" s="24"/>
      <c r="X14" s="24"/>
      <c r="Y14" s="25"/>
      <c r="Z14" s="23"/>
      <c r="AA14" s="23"/>
      <c r="AB14" s="26"/>
    </row>
    <row r="15" spans="1:28" s="17" customFormat="1" ht="17.100000000000001" customHeight="1">
      <c r="A15" s="35">
        <v>8</v>
      </c>
      <c r="B15" s="29">
        <f t="shared" si="8"/>
        <v>15311.674560000001</v>
      </c>
      <c r="C15" s="42">
        <f t="shared" si="0"/>
        <v>3062.3349120000003</v>
      </c>
      <c r="D15" s="42">
        <f t="shared" si="9"/>
        <v>2563.8995200000004</v>
      </c>
      <c r="E15" s="40">
        <f t="shared" si="10"/>
        <v>1086.9376</v>
      </c>
      <c r="F15" s="45">
        <f t="shared" si="1"/>
        <v>22024.846592000002</v>
      </c>
      <c r="G15" s="30">
        <v>1200</v>
      </c>
      <c r="H15" s="30">
        <f t="shared" si="2"/>
        <v>165.18634944000001</v>
      </c>
      <c r="I15" s="63">
        <f t="shared" si="3"/>
        <v>220.24846592000003</v>
      </c>
      <c r="J15" s="16"/>
      <c r="K15" s="35">
        <v>8</v>
      </c>
      <c r="L15" s="29">
        <f t="shared" si="11"/>
        <v>15168.21488</v>
      </c>
      <c r="M15" s="42">
        <f t="shared" si="4"/>
        <v>3033.6429760000001</v>
      </c>
      <c r="N15" s="42">
        <f t="shared" si="12"/>
        <v>2537.6041599999999</v>
      </c>
      <c r="O15" s="40">
        <f t="shared" si="13"/>
        <v>1086.9376</v>
      </c>
      <c r="P15" s="45">
        <f t="shared" si="5"/>
        <v>21826.399615999999</v>
      </c>
      <c r="Q15" s="30">
        <v>1200</v>
      </c>
      <c r="R15" s="30">
        <f t="shared" si="6"/>
        <v>163.69799711999997</v>
      </c>
      <c r="S15" s="63">
        <f t="shared" si="7"/>
        <v>218.26399615999998</v>
      </c>
      <c r="T15" s="23"/>
      <c r="U15" s="23"/>
      <c r="V15" s="23"/>
      <c r="W15" s="24"/>
      <c r="X15" s="24"/>
      <c r="Y15" s="25"/>
      <c r="Z15" s="23"/>
      <c r="AA15" s="23"/>
      <c r="AB15" s="26"/>
    </row>
    <row r="16" spans="1:28" s="17" customFormat="1" ht="17.100000000000001" customHeight="1">
      <c r="A16" s="35">
        <v>9</v>
      </c>
      <c r="B16" s="29">
        <f t="shared" si="8"/>
        <v>15516.74163</v>
      </c>
      <c r="C16" s="42">
        <f t="shared" si="0"/>
        <v>3103.3483260000003</v>
      </c>
      <c r="D16" s="42">
        <f t="shared" si="9"/>
        <v>2598.2374600000003</v>
      </c>
      <c r="E16" s="40">
        <f t="shared" si="10"/>
        <v>1101.4947999999999</v>
      </c>
      <c r="F16" s="45">
        <f t="shared" si="1"/>
        <v>22319.822216</v>
      </c>
      <c r="G16" s="30">
        <v>1200</v>
      </c>
      <c r="H16" s="30">
        <f t="shared" si="2"/>
        <v>167.39866662</v>
      </c>
      <c r="I16" s="63">
        <f t="shared" si="3"/>
        <v>223.19822216</v>
      </c>
      <c r="J16" s="16"/>
      <c r="K16" s="35">
        <v>9</v>
      </c>
      <c r="L16" s="29">
        <f t="shared" si="11"/>
        <v>15371.360615</v>
      </c>
      <c r="M16" s="42">
        <f t="shared" si="4"/>
        <v>3074.2721230000002</v>
      </c>
      <c r="N16" s="42">
        <f t="shared" si="12"/>
        <v>2571.5899299999996</v>
      </c>
      <c r="O16" s="40">
        <f t="shared" si="13"/>
        <v>1101.4947999999999</v>
      </c>
      <c r="P16" s="45">
        <f t="shared" si="5"/>
        <v>22118.717467999999</v>
      </c>
      <c r="Q16" s="30">
        <v>1200</v>
      </c>
      <c r="R16" s="30">
        <f t="shared" si="6"/>
        <v>165.89038101</v>
      </c>
      <c r="S16" s="63">
        <f t="shared" si="7"/>
        <v>221.18717468</v>
      </c>
      <c r="T16" s="23"/>
      <c r="U16" s="23"/>
      <c r="V16" s="23"/>
      <c r="W16" s="24"/>
      <c r="X16" s="24"/>
      <c r="Y16" s="25"/>
      <c r="Z16" s="23"/>
      <c r="AA16" s="23"/>
      <c r="AB16" s="26"/>
    </row>
    <row r="17" spans="1:28" s="17" customFormat="1" ht="17.100000000000001" customHeight="1">
      <c r="A17" s="35">
        <v>10</v>
      </c>
      <c r="B17" s="29">
        <f t="shared" si="8"/>
        <v>15721.808700000001</v>
      </c>
      <c r="C17" s="42">
        <f t="shared" si="0"/>
        <v>3144.3617399999998</v>
      </c>
      <c r="D17" s="42">
        <f t="shared" si="9"/>
        <v>2632.5754000000006</v>
      </c>
      <c r="E17" s="40">
        <f t="shared" si="10"/>
        <v>1116.0520000000001</v>
      </c>
      <c r="F17" s="45">
        <f t="shared" si="1"/>
        <v>22614.797840000003</v>
      </c>
      <c r="G17" s="30">
        <v>1200</v>
      </c>
      <c r="H17" s="30">
        <f t="shared" si="2"/>
        <v>169.61098380000001</v>
      </c>
      <c r="I17" s="63">
        <f t="shared" si="3"/>
        <v>226.14797840000003</v>
      </c>
      <c r="J17" s="16"/>
      <c r="K17" s="35">
        <v>10</v>
      </c>
      <c r="L17" s="29">
        <f t="shared" si="11"/>
        <v>15574.50635</v>
      </c>
      <c r="M17" s="42">
        <f t="shared" si="4"/>
        <v>3114.9012699999998</v>
      </c>
      <c r="N17" s="42">
        <f t="shared" si="12"/>
        <v>2605.5756999999999</v>
      </c>
      <c r="O17" s="40">
        <f t="shared" si="13"/>
        <v>1116.0520000000001</v>
      </c>
      <c r="P17" s="45">
        <f t="shared" si="5"/>
        <v>22411.035319999999</v>
      </c>
      <c r="Q17" s="30">
        <v>1200</v>
      </c>
      <c r="R17" s="30">
        <f t="shared" si="6"/>
        <v>168.0827649</v>
      </c>
      <c r="S17" s="63">
        <f t="shared" si="7"/>
        <v>224.11035319999999</v>
      </c>
      <c r="T17" s="23"/>
      <c r="U17" s="23"/>
      <c r="V17" s="23"/>
      <c r="W17" s="24"/>
      <c r="X17" s="24"/>
      <c r="Y17" s="25"/>
      <c r="Z17" s="23"/>
      <c r="AA17" s="23"/>
      <c r="AB17" s="26"/>
    </row>
    <row r="18" spans="1:28" s="17" customFormat="1" ht="17.100000000000001" customHeight="1">
      <c r="A18" s="35">
        <v>11</v>
      </c>
      <c r="B18" s="29">
        <f t="shared" si="8"/>
        <v>15926.875770000001</v>
      </c>
      <c r="C18" s="42">
        <f t="shared" si="0"/>
        <v>3185.3751540000003</v>
      </c>
      <c r="D18" s="42">
        <f t="shared" si="9"/>
        <v>2666.9133400000005</v>
      </c>
      <c r="E18" s="40">
        <f t="shared" si="10"/>
        <v>1130.6092000000001</v>
      </c>
      <c r="F18" s="45">
        <f t="shared" si="1"/>
        <v>22909.773463999998</v>
      </c>
      <c r="G18" s="30">
        <v>1200</v>
      </c>
      <c r="H18" s="30">
        <f t="shared" si="2"/>
        <v>171.82330097999997</v>
      </c>
      <c r="I18" s="63">
        <f t="shared" si="3"/>
        <v>229.09773463999997</v>
      </c>
      <c r="J18" s="16"/>
      <c r="K18" s="35">
        <v>11</v>
      </c>
      <c r="L18" s="29">
        <f t="shared" si="11"/>
        <v>15777.652084999998</v>
      </c>
      <c r="M18" s="42">
        <f t="shared" si="4"/>
        <v>3155.5304169999995</v>
      </c>
      <c r="N18" s="42">
        <f t="shared" si="12"/>
        <v>2639.5614699999996</v>
      </c>
      <c r="O18" s="40">
        <f t="shared" si="13"/>
        <v>1130.6092000000001</v>
      </c>
      <c r="P18" s="45">
        <f t="shared" si="5"/>
        <v>22703.353171999996</v>
      </c>
      <c r="Q18" s="30">
        <v>1200</v>
      </c>
      <c r="R18" s="30">
        <f t="shared" si="6"/>
        <v>170.27514878999997</v>
      </c>
      <c r="S18" s="63">
        <f t="shared" si="7"/>
        <v>227.03353171999996</v>
      </c>
      <c r="T18" s="23"/>
      <c r="U18" s="23"/>
      <c r="V18" s="23"/>
      <c r="W18" s="24"/>
      <c r="X18" s="24"/>
      <c r="Y18" s="25"/>
      <c r="Z18" s="23"/>
      <c r="AA18" s="23"/>
      <c r="AB18" s="26"/>
    </row>
    <row r="19" spans="1:28" s="17" customFormat="1" ht="17.100000000000001" customHeight="1">
      <c r="A19" s="35">
        <v>12</v>
      </c>
      <c r="B19" s="29">
        <f t="shared" si="8"/>
        <v>16131.94284</v>
      </c>
      <c r="C19" s="42">
        <f t="shared" si="0"/>
        <v>3226.3885680000003</v>
      </c>
      <c r="D19" s="42">
        <f t="shared" si="9"/>
        <v>2701.2512800000004</v>
      </c>
      <c r="E19" s="40">
        <f t="shared" si="10"/>
        <v>1145.1664000000001</v>
      </c>
      <c r="F19" s="45">
        <f t="shared" si="1"/>
        <v>23204.749087999997</v>
      </c>
      <c r="G19" s="30">
        <v>1200</v>
      </c>
      <c r="H19" s="30">
        <f t="shared" si="2"/>
        <v>174.03561815999998</v>
      </c>
      <c r="I19" s="63">
        <f t="shared" si="3"/>
        <v>232.04749087999997</v>
      </c>
      <c r="J19" s="16"/>
      <c r="K19" s="35">
        <v>12</v>
      </c>
      <c r="L19" s="29">
        <f t="shared" si="11"/>
        <v>15980.79782</v>
      </c>
      <c r="M19" s="42">
        <f t="shared" si="4"/>
        <v>3196.159564</v>
      </c>
      <c r="N19" s="42">
        <f t="shared" si="12"/>
        <v>2673.5472399999999</v>
      </c>
      <c r="O19" s="40">
        <f t="shared" si="13"/>
        <v>1145.1664000000001</v>
      </c>
      <c r="P19" s="45">
        <f t="shared" si="5"/>
        <v>22995.671024000003</v>
      </c>
      <c r="Q19" s="30">
        <v>1200</v>
      </c>
      <c r="R19" s="30">
        <f t="shared" si="6"/>
        <v>172.46753268000003</v>
      </c>
      <c r="S19" s="63">
        <f t="shared" si="7"/>
        <v>229.95671024000004</v>
      </c>
      <c r="T19" s="23"/>
      <c r="U19" s="23"/>
      <c r="V19" s="23"/>
      <c r="W19" s="24"/>
      <c r="X19" s="24"/>
      <c r="Y19" s="25"/>
      <c r="Z19" s="23"/>
      <c r="AA19" s="23"/>
      <c r="AB19" s="26"/>
    </row>
    <row r="20" spans="1:28" s="17" customFormat="1" ht="17.100000000000001" customHeight="1">
      <c r="A20" s="35">
        <v>13</v>
      </c>
      <c r="B20" s="29">
        <f t="shared" si="8"/>
        <v>16337.009910000001</v>
      </c>
      <c r="C20" s="42">
        <f t="shared" si="0"/>
        <v>3267.4019819999999</v>
      </c>
      <c r="D20" s="42">
        <f t="shared" si="9"/>
        <v>2735.5892200000003</v>
      </c>
      <c r="E20" s="40">
        <f t="shared" si="10"/>
        <v>1159.7236</v>
      </c>
      <c r="F20" s="45">
        <f t="shared" si="1"/>
        <v>23499.724712000003</v>
      </c>
      <c r="G20" s="30">
        <v>1200</v>
      </c>
      <c r="H20" s="30">
        <f t="shared" si="2"/>
        <v>176.24793534000003</v>
      </c>
      <c r="I20" s="63">
        <f t="shared" si="3"/>
        <v>234.99724712000003</v>
      </c>
      <c r="J20" s="16"/>
      <c r="K20" s="35">
        <v>13</v>
      </c>
      <c r="L20" s="29">
        <f t="shared" si="11"/>
        <v>16183.943554999998</v>
      </c>
      <c r="M20" s="42">
        <f t="shared" si="4"/>
        <v>3236.7887109999997</v>
      </c>
      <c r="N20" s="42">
        <f t="shared" si="12"/>
        <v>2707.5330099999996</v>
      </c>
      <c r="O20" s="40">
        <f t="shared" si="13"/>
        <v>1159.7236</v>
      </c>
      <c r="P20" s="45">
        <f t="shared" si="5"/>
        <v>23287.988875999999</v>
      </c>
      <c r="Q20" s="30">
        <v>1200</v>
      </c>
      <c r="R20" s="30">
        <f t="shared" si="6"/>
        <v>174.65991657000001</v>
      </c>
      <c r="S20" s="63">
        <f t="shared" si="7"/>
        <v>232.87988876</v>
      </c>
      <c r="T20" s="23"/>
      <c r="U20" s="23"/>
      <c r="V20" s="23"/>
      <c r="W20" s="24"/>
      <c r="X20" s="24"/>
      <c r="Y20" s="25"/>
      <c r="Z20" s="23"/>
      <c r="AA20" s="23"/>
      <c r="AB20" s="26"/>
    </row>
    <row r="21" spans="1:28" s="17" customFormat="1" ht="17.100000000000001" customHeight="1">
      <c r="A21" s="35">
        <v>14</v>
      </c>
      <c r="B21" s="29">
        <f t="shared" si="8"/>
        <v>16542.076980000002</v>
      </c>
      <c r="C21" s="42">
        <f t="shared" si="0"/>
        <v>3308.4153960000003</v>
      </c>
      <c r="D21" s="42">
        <f t="shared" si="9"/>
        <v>2769.9271600000002</v>
      </c>
      <c r="E21" s="40">
        <f t="shared" si="10"/>
        <v>1174.2808</v>
      </c>
      <c r="F21" s="45">
        <f t="shared" si="1"/>
        <v>23794.700336000002</v>
      </c>
      <c r="G21" s="30">
        <v>1200</v>
      </c>
      <c r="H21" s="30">
        <f t="shared" si="2"/>
        <v>178.46025252000001</v>
      </c>
      <c r="I21" s="63">
        <f t="shared" si="3"/>
        <v>237.94700336000002</v>
      </c>
      <c r="J21" s="16"/>
      <c r="K21" s="35">
        <v>14</v>
      </c>
      <c r="L21" s="29">
        <f t="shared" si="11"/>
        <v>16387.08929</v>
      </c>
      <c r="M21" s="42">
        <f t="shared" si="4"/>
        <v>3277.4178580000003</v>
      </c>
      <c r="N21" s="42">
        <f t="shared" si="12"/>
        <v>2741.5187799999999</v>
      </c>
      <c r="O21" s="40">
        <f t="shared" si="13"/>
        <v>1174.2808</v>
      </c>
      <c r="P21" s="45">
        <f t="shared" si="5"/>
        <v>23580.306728</v>
      </c>
      <c r="Q21" s="30">
        <v>1200</v>
      </c>
      <c r="R21" s="30">
        <f t="shared" si="6"/>
        <v>176.85230045999998</v>
      </c>
      <c r="S21" s="63">
        <f t="shared" si="7"/>
        <v>235.80306727999999</v>
      </c>
      <c r="T21" s="23"/>
      <c r="U21" s="23"/>
      <c r="V21" s="23"/>
      <c r="W21" s="24"/>
      <c r="X21" s="24"/>
      <c r="Y21" s="25"/>
      <c r="Z21" s="23"/>
      <c r="AA21" s="23"/>
      <c r="AB21" s="26"/>
    </row>
    <row r="22" spans="1:28" s="17" customFormat="1" ht="17.100000000000001" customHeight="1">
      <c r="A22" s="35">
        <v>15</v>
      </c>
      <c r="B22" s="29">
        <f t="shared" si="8"/>
        <v>16747.144050000003</v>
      </c>
      <c r="C22" s="42">
        <f t="shared" si="0"/>
        <v>3349.4288100000003</v>
      </c>
      <c r="D22" s="42">
        <f t="shared" si="9"/>
        <v>2804.2651000000005</v>
      </c>
      <c r="E22" s="40">
        <f t="shared" si="10"/>
        <v>1188.838</v>
      </c>
      <c r="F22" s="45">
        <f t="shared" si="1"/>
        <v>24089.675960000004</v>
      </c>
      <c r="G22" s="30">
        <v>1200</v>
      </c>
      <c r="H22" s="30">
        <f t="shared" si="2"/>
        <v>180.67256970000005</v>
      </c>
      <c r="I22" s="63">
        <f t="shared" si="3"/>
        <v>240.89675960000005</v>
      </c>
      <c r="J22" s="16"/>
      <c r="K22" s="35">
        <v>15</v>
      </c>
      <c r="L22" s="29">
        <f t="shared" si="11"/>
        <v>16590.235024999998</v>
      </c>
      <c r="M22" s="42">
        <f t="shared" si="4"/>
        <v>3318.0470049999999</v>
      </c>
      <c r="N22" s="42">
        <f t="shared" si="12"/>
        <v>2775.5045499999997</v>
      </c>
      <c r="O22" s="40">
        <f t="shared" si="13"/>
        <v>1188.838</v>
      </c>
      <c r="P22" s="45">
        <f t="shared" si="5"/>
        <v>23872.62458</v>
      </c>
      <c r="Q22" s="30">
        <v>1200</v>
      </c>
      <c r="R22" s="30">
        <f t="shared" si="6"/>
        <v>179.04468434999998</v>
      </c>
      <c r="S22" s="63">
        <f t="shared" si="7"/>
        <v>238.72624579999999</v>
      </c>
      <c r="T22" s="23"/>
      <c r="U22" s="23"/>
      <c r="V22" s="23"/>
      <c r="W22" s="24"/>
      <c r="X22" s="24"/>
      <c r="Y22" s="25"/>
      <c r="Z22" s="23"/>
      <c r="AA22" s="23"/>
      <c r="AB22" s="26"/>
    </row>
    <row r="23" spans="1:28" s="17" customFormat="1" ht="17.100000000000001" customHeight="1">
      <c r="A23" s="35">
        <v>16</v>
      </c>
      <c r="B23" s="29">
        <f t="shared" si="8"/>
        <v>16952.21112</v>
      </c>
      <c r="C23" s="42">
        <f t="shared" si="0"/>
        <v>3390.4422239999999</v>
      </c>
      <c r="D23" s="42">
        <f t="shared" si="9"/>
        <v>2838.6030400000004</v>
      </c>
      <c r="E23" s="40">
        <f t="shared" si="10"/>
        <v>1203.3951999999999</v>
      </c>
      <c r="F23" s="45">
        <f t="shared" si="1"/>
        <v>24384.651583999999</v>
      </c>
      <c r="G23" s="30">
        <v>1200</v>
      </c>
      <c r="H23" s="30">
        <f t="shared" si="2"/>
        <v>182.88488688000001</v>
      </c>
      <c r="I23" s="63">
        <f t="shared" si="3"/>
        <v>243.84651584</v>
      </c>
      <c r="J23" s="16"/>
      <c r="K23" s="35">
        <v>16</v>
      </c>
      <c r="L23" s="29">
        <f t="shared" si="11"/>
        <v>16793.38076</v>
      </c>
      <c r="M23" s="42">
        <f t="shared" si="4"/>
        <v>3358.676152</v>
      </c>
      <c r="N23" s="42">
        <f t="shared" si="12"/>
        <v>2809.4903199999999</v>
      </c>
      <c r="O23" s="40">
        <f t="shared" si="13"/>
        <v>1203.3951999999999</v>
      </c>
      <c r="P23" s="45">
        <f t="shared" si="5"/>
        <v>24164.942432</v>
      </c>
      <c r="Q23" s="30">
        <v>1200</v>
      </c>
      <c r="R23" s="30">
        <f t="shared" si="6"/>
        <v>181.23706824000001</v>
      </c>
      <c r="S23" s="63">
        <f t="shared" si="7"/>
        <v>241.64942432000001</v>
      </c>
      <c r="T23" s="23"/>
      <c r="U23" s="23"/>
      <c r="V23" s="23"/>
      <c r="W23" s="24"/>
      <c r="X23" s="24"/>
      <c r="Y23" s="25"/>
      <c r="Z23" s="23"/>
      <c r="AA23" s="23"/>
      <c r="AB23" s="26"/>
    </row>
    <row r="24" spans="1:28" s="17" customFormat="1" ht="17.100000000000001" customHeight="1">
      <c r="A24" s="35">
        <v>17</v>
      </c>
      <c r="B24" s="29">
        <f t="shared" si="8"/>
        <v>17157.278190000001</v>
      </c>
      <c r="C24" s="42">
        <f t="shared" si="0"/>
        <v>3431.4556379999999</v>
      </c>
      <c r="D24" s="42">
        <f t="shared" si="9"/>
        <v>2872.9409800000003</v>
      </c>
      <c r="E24" s="40">
        <f t="shared" si="10"/>
        <v>1217.9524000000001</v>
      </c>
      <c r="F24" s="45">
        <f t="shared" si="1"/>
        <v>24679.627207999998</v>
      </c>
      <c r="G24" s="30">
        <v>1200</v>
      </c>
      <c r="H24" s="30">
        <f t="shared" si="2"/>
        <v>185.09720406</v>
      </c>
      <c r="I24" s="63">
        <f t="shared" si="3"/>
        <v>246.79627207999999</v>
      </c>
      <c r="J24" s="16"/>
      <c r="K24" s="35">
        <v>17</v>
      </c>
      <c r="L24" s="29">
        <f t="shared" si="11"/>
        <v>16996.526494999998</v>
      </c>
      <c r="M24" s="42">
        <f t="shared" si="4"/>
        <v>3399.3052989999996</v>
      </c>
      <c r="N24" s="42">
        <f t="shared" si="12"/>
        <v>2843.4760899999997</v>
      </c>
      <c r="O24" s="40">
        <f t="shared" si="13"/>
        <v>1217.9524000000001</v>
      </c>
      <c r="P24" s="45">
        <f t="shared" si="5"/>
        <v>24457.260283999996</v>
      </c>
      <c r="Q24" s="30">
        <v>1200</v>
      </c>
      <c r="R24" s="30">
        <f t="shared" si="6"/>
        <v>183.42945212999999</v>
      </c>
      <c r="S24" s="63">
        <f t="shared" si="7"/>
        <v>244.57260283999997</v>
      </c>
      <c r="T24" s="23"/>
      <c r="U24" s="23"/>
      <c r="V24" s="23"/>
      <c r="W24" s="24"/>
      <c r="X24" s="24"/>
      <c r="Y24" s="25"/>
      <c r="Z24" s="23"/>
      <c r="AA24" s="23"/>
      <c r="AB24" s="26"/>
    </row>
    <row r="25" spans="1:28" s="17" customFormat="1" ht="17.100000000000001" customHeight="1">
      <c r="A25" s="35">
        <v>18</v>
      </c>
      <c r="B25" s="29">
        <f t="shared" si="8"/>
        <v>17362.345260000002</v>
      </c>
      <c r="C25" s="42">
        <f t="shared" si="0"/>
        <v>3472.4690520000004</v>
      </c>
      <c r="D25" s="42">
        <f t="shared" si="9"/>
        <v>2907.2789200000007</v>
      </c>
      <c r="E25" s="40">
        <f t="shared" si="10"/>
        <v>1232.5096000000001</v>
      </c>
      <c r="F25" s="45">
        <f t="shared" si="1"/>
        <v>24974.602832000004</v>
      </c>
      <c r="G25" s="30">
        <v>1200</v>
      </c>
      <c r="H25" s="30">
        <f t="shared" si="2"/>
        <v>187.30952124000004</v>
      </c>
      <c r="I25" s="63">
        <f t="shared" si="3"/>
        <v>249.74602832000005</v>
      </c>
      <c r="J25" s="16"/>
      <c r="K25" s="35">
        <v>18</v>
      </c>
      <c r="L25" s="29">
        <f t="shared" si="11"/>
        <v>17199.67223</v>
      </c>
      <c r="M25" s="42">
        <f t="shared" si="4"/>
        <v>3439.9344459999998</v>
      </c>
      <c r="N25" s="42">
        <f t="shared" si="12"/>
        <v>2877.4618599999999</v>
      </c>
      <c r="O25" s="40">
        <f t="shared" si="13"/>
        <v>1232.5096000000001</v>
      </c>
      <c r="P25" s="45">
        <f t="shared" si="5"/>
        <v>24749.578136</v>
      </c>
      <c r="Q25" s="30">
        <v>1200</v>
      </c>
      <c r="R25" s="30">
        <f t="shared" si="6"/>
        <v>185.62183601999999</v>
      </c>
      <c r="S25" s="63">
        <f t="shared" si="7"/>
        <v>247.49578136</v>
      </c>
      <c r="T25" s="23"/>
      <c r="U25" s="23"/>
      <c r="V25" s="23"/>
      <c r="W25" s="24"/>
      <c r="X25" s="24"/>
      <c r="Y25" s="25"/>
      <c r="Z25" s="23"/>
      <c r="AA25" s="23"/>
      <c r="AB25" s="26"/>
    </row>
    <row r="26" spans="1:28" s="17" customFormat="1" ht="17.100000000000001" customHeight="1">
      <c r="A26" s="35">
        <v>19</v>
      </c>
      <c r="B26" s="29">
        <f t="shared" si="8"/>
        <v>17567.412329999999</v>
      </c>
      <c r="C26" s="42">
        <f t="shared" si="0"/>
        <v>3513.4824659999995</v>
      </c>
      <c r="D26" s="42">
        <f t="shared" si="9"/>
        <v>2941.6168600000005</v>
      </c>
      <c r="E26" s="40">
        <f t="shared" si="10"/>
        <v>1247.0668000000001</v>
      </c>
      <c r="F26" s="45">
        <f t="shared" si="1"/>
        <v>25269.578456000003</v>
      </c>
      <c r="G26" s="30">
        <v>1200</v>
      </c>
      <c r="H26" s="30">
        <f t="shared" si="2"/>
        <v>189.52183842000002</v>
      </c>
      <c r="I26" s="63">
        <f t="shared" si="3"/>
        <v>252.69578456000002</v>
      </c>
      <c r="J26" s="16"/>
      <c r="K26" s="35">
        <v>19</v>
      </c>
      <c r="L26" s="29">
        <f t="shared" si="11"/>
        <v>17402.817964999998</v>
      </c>
      <c r="M26" s="42">
        <f t="shared" si="4"/>
        <v>3480.5635929999994</v>
      </c>
      <c r="N26" s="42">
        <f t="shared" si="12"/>
        <v>2911.4476299999997</v>
      </c>
      <c r="O26" s="40">
        <f t="shared" si="13"/>
        <v>1247.0668000000001</v>
      </c>
      <c r="P26" s="45">
        <f t="shared" si="5"/>
        <v>25041.895987999997</v>
      </c>
      <c r="Q26" s="30">
        <v>1200</v>
      </c>
      <c r="R26" s="30">
        <f t="shared" si="6"/>
        <v>187.81421990999996</v>
      </c>
      <c r="S26" s="63">
        <f t="shared" si="7"/>
        <v>250.41895987999996</v>
      </c>
      <c r="T26" s="23"/>
      <c r="U26" s="23"/>
      <c r="V26" s="23"/>
      <c r="W26" s="24"/>
      <c r="X26" s="24"/>
      <c r="Y26" s="25"/>
      <c r="Z26" s="23"/>
      <c r="AA26" s="23"/>
      <c r="AB26" s="26"/>
    </row>
    <row r="27" spans="1:28" s="17" customFormat="1" ht="17.100000000000001" customHeight="1">
      <c r="A27" s="35">
        <v>20</v>
      </c>
      <c r="B27" s="29">
        <f t="shared" si="8"/>
        <v>17772.4794</v>
      </c>
      <c r="C27" s="42">
        <f t="shared" si="0"/>
        <v>3554.4958799999999</v>
      </c>
      <c r="D27" s="42">
        <f t="shared" si="9"/>
        <v>2975.9548000000004</v>
      </c>
      <c r="E27" s="40">
        <f t="shared" si="10"/>
        <v>1261.624</v>
      </c>
      <c r="F27" s="45">
        <f t="shared" si="1"/>
        <v>25564.554079999998</v>
      </c>
      <c r="G27" s="30">
        <v>1200</v>
      </c>
      <c r="H27" s="30">
        <f t="shared" si="2"/>
        <v>191.73415560000001</v>
      </c>
      <c r="I27" s="63">
        <f t="shared" si="3"/>
        <v>255.64554079999999</v>
      </c>
      <c r="J27" s="16"/>
      <c r="K27" s="35">
        <v>20</v>
      </c>
      <c r="L27" s="29">
        <f t="shared" si="11"/>
        <v>17605.9637</v>
      </c>
      <c r="M27" s="42">
        <f t="shared" si="4"/>
        <v>3521.19274</v>
      </c>
      <c r="N27" s="42">
        <f t="shared" si="12"/>
        <v>2945.4333999999999</v>
      </c>
      <c r="O27" s="40">
        <f t="shared" si="13"/>
        <v>1261.624</v>
      </c>
      <c r="P27" s="45">
        <f t="shared" si="5"/>
        <v>25334.21384</v>
      </c>
      <c r="Q27" s="30">
        <v>1200</v>
      </c>
      <c r="R27" s="30">
        <f t="shared" si="6"/>
        <v>190.00660379999999</v>
      </c>
      <c r="S27" s="63">
        <f t="shared" si="7"/>
        <v>253.34213840000001</v>
      </c>
      <c r="T27" s="23"/>
      <c r="U27" s="23"/>
      <c r="V27" s="23"/>
      <c r="W27" s="24"/>
      <c r="X27" s="24"/>
      <c r="Y27" s="25"/>
      <c r="Z27" s="23"/>
      <c r="AA27" s="23"/>
      <c r="AB27" s="26"/>
    </row>
    <row r="28" spans="1:28" s="17" customFormat="1" ht="17.100000000000001" customHeight="1">
      <c r="A28" s="35">
        <v>21</v>
      </c>
      <c r="B28" s="29">
        <f t="shared" si="8"/>
        <v>17977.546470000001</v>
      </c>
      <c r="C28" s="42">
        <f t="shared" si="0"/>
        <v>3595.5092940000004</v>
      </c>
      <c r="D28" s="42">
        <f t="shared" si="9"/>
        <v>3010.2927400000003</v>
      </c>
      <c r="E28" s="40">
        <f t="shared" si="10"/>
        <v>1276.1812</v>
      </c>
      <c r="F28" s="45">
        <f t="shared" si="1"/>
        <v>25859.529704</v>
      </c>
      <c r="G28" s="30">
        <v>1200</v>
      </c>
      <c r="H28" s="30">
        <f t="shared" si="2"/>
        <v>193.94647277999999</v>
      </c>
      <c r="I28" s="63">
        <f t="shared" si="3"/>
        <v>258.59529703999999</v>
      </c>
      <c r="J28" s="16"/>
      <c r="K28" s="35">
        <v>21</v>
      </c>
      <c r="L28" s="29">
        <f t="shared" si="11"/>
        <v>17809.109434999998</v>
      </c>
      <c r="M28" s="42">
        <f t="shared" si="4"/>
        <v>3561.8218869999996</v>
      </c>
      <c r="N28" s="42">
        <f t="shared" si="12"/>
        <v>2979.4191699999997</v>
      </c>
      <c r="O28" s="40">
        <f t="shared" si="13"/>
        <v>1276.1812</v>
      </c>
      <c r="P28" s="45">
        <f t="shared" si="5"/>
        <v>25626.531691999997</v>
      </c>
      <c r="Q28" s="30">
        <v>1200</v>
      </c>
      <c r="R28" s="30">
        <f t="shared" si="6"/>
        <v>192.19898768999997</v>
      </c>
      <c r="S28" s="63">
        <f t="shared" si="7"/>
        <v>256.26531691999998</v>
      </c>
      <c r="T28" s="23"/>
      <c r="U28" s="23"/>
      <c r="V28" s="23"/>
      <c r="W28" s="24"/>
      <c r="X28" s="24"/>
      <c r="Y28" s="25"/>
      <c r="Z28" s="23"/>
      <c r="AA28" s="23"/>
      <c r="AB28" s="26"/>
    </row>
    <row r="29" spans="1:28" s="17" customFormat="1" ht="17.100000000000001" customHeight="1">
      <c r="A29" s="35">
        <v>22</v>
      </c>
      <c r="B29" s="29">
        <f t="shared" si="8"/>
        <v>18182.613540000002</v>
      </c>
      <c r="C29" s="42">
        <f t="shared" si="0"/>
        <v>3636.5227080000004</v>
      </c>
      <c r="D29" s="42">
        <f t="shared" si="9"/>
        <v>3044.6306800000002</v>
      </c>
      <c r="E29" s="40">
        <f t="shared" si="10"/>
        <v>1290.7384</v>
      </c>
      <c r="F29" s="45">
        <f t="shared" si="1"/>
        <v>26154.505328000003</v>
      </c>
      <c r="G29" s="30">
        <v>1200</v>
      </c>
      <c r="H29" s="30">
        <f t="shared" si="2"/>
        <v>196.15878996000004</v>
      </c>
      <c r="I29" s="63">
        <f t="shared" si="3"/>
        <v>261.54505328000005</v>
      </c>
      <c r="J29" s="16"/>
      <c r="K29" s="35">
        <v>22</v>
      </c>
      <c r="L29" s="29">
        <f t="shared" si="11"/>
        <v>18012.255169999997</v>
      </c>
      <c r="M29" s="42">
        <f t="shared" si="4"/>
        <v>3602.4510339999993</v>
      </c>
      <c r="N29" s="42">
        <f t="shared" si="12"/>
        <v>3013.4049399999999</v>
      </c>
      <c r="O29" s="40">
        <f t="shared" si="13"/>
        <v>1290.7384</v>
      </c>
      <c r="P29" s="45">
        <f t="shared" si="5"/>
        <v>25918.849543999993</v>
      </c>
      <c r="Q29" s="30">
        <v>1200</v>
      </c>
      <c r="R29" s="30">
        <f t="shared" si="6"/>
        <v>194.39137157999994</v>
      </c>
      <c r="S29" s="63">
        <f t="shared" si="7"/>
        <v>259.18849543999994</v>
      </c>
      <c r="T29" s="23"/>
      <c r="U29" s="23"/>
      <c r="V29" s="23"/>
      <c r="W29" s="24"/>
      <c r="X29" s="24"/>
      <c r="Y29" s="25"/>
      <c r="Z29" s="23"/>
      <c r="AA29" s="23"/>
      <c r="AB29" s="26"/>
    </row>
    <row r="30" spans="1:28" s="17" customFormat="1" ht="17.100000000000001" customHeight="1">
      <c r="A30" s="35">
        <v>23</v>
      </c>
      <c r="B30" s="29">
        <f t="shared" si="8"/>
        <v>18387.680610000003</v>
      </c>
      <c r="C30" s="42">
        <f t="shared" si="0"/>
        <v>3677.5361220000009</v>
      </c>
      <c r="D30" s="42">
        <f t="shared" si="9"/>
        <v>3078.9686200000006</v>
      </c>
      <c r="E30" s="40">
        <f t="shared" si="10"/>
        <v>1305.2955999999999</v>
      </c>
      <c r="F30" s="45">
        <f t="shared" si="1"/>
        <v>26449.480952000005</v>
      </c>
      <c r="G30" s="30">
        <v>1200</v>
      </c>
      <c r="H30" s="30">
        <f t="shared" si="2"/>
        <v>198.37110714000005</v>
      </c>
      <c r="I30" s="63">
        <f t="shared" si="3"/>
        <v>264.49480952000005</v>
      </c>
      <c r="J30" s="16"/>
      <c r="K30" s="35">
        <v>23</v>
      </c>
      <c r="L30" s="29">
        <f t="shared" si="11"/>
        <v>18215.400904999999</v>
      </c>
      <c r="M30" s="42">
        <f t="shared" si="4"/>
        <v>3643.0801809999998</v>
      </c>
      <c r="N30" s="42">
        <f t="shared" si="12"/>
        <v>3047.3907099999997</v>
      </c>
      <c r="O30" s="40">
        <f t="shared" si="13"/>
        <v>1305.2955999999999</v>
      </c>
      <c r="P30" s="45">
        <f t="shared" si="5"/>
        <v>26211.167396000001</v>
      </c>
      <c r="Q30" s="30">
        <v>1200</v>
      </c>
      <c r="R30" s="30">
        <f t="shared" si="6"/>
        <v>196.58375547000003</v>
      </c>
      <c r="S30" s="63">
        <f t="shared" si="7"/>
        <v>262.11167396000002</v>
      </c>
      <c r="T30" s="23"/>
      <c r="U30" s="23"/>
      <c r="V30" s="23"/>
      <c r="W30" s="24"/>
      <c r="X30" s="24"/>
      <c r="Y30" s="25"/>
      <c r="Z30" s="23"/>
      <c r="AA30" s="23"/>
      <c r="AB30" s="26"/>
    </row>
    <row r="31" spans="1:28" s="17" customFormat="1" ht="17.100000000000001" customHeight="1">
      <c r="A31" s="35">
        <v>24</v>
      </c>
      <c r="B31" s="29">
        <f t="shared" si="8"/>
        <v>18592.74768</v>
      </c>
      <c r="C31" s="42">
        <f t="shared" si="0"/>
        <v>3718.549536</v>
      </c>
      <c r="D31" s="42">
        <f t="shared" si="9"/>
        <v>3113.3065600000004</v>
      </c>
      <c r="E31" s="40">
        <f t="shared" si="10"/>
        <v>1319.8528000000001</v>
      </c>
      <c r="F31" s="45">
        <f t="shared" si="1"/>
        <v>26744.456576</v>
      </c>
      <c r="G31" s="30">
        <v>1200</v>
      </c>
      <c r="H31" s="30">
        <f t="shared" si="2"/>
        <v>200.58342432000001</v>
      </c>
      <c r="I31" s="63">
        <f t="shared" si="3"/>
        <v>267.44456575999999</v>
      </c>
      <c r="J31" s="16"/>
      <c r="K31" s="35">
        <v>24</v>
      </c>
      <c r="L31" s="29">
        <f t="shared" si="11"/>
        <v>18418.54664</v>
      </c>
      <c r="M31" s="42">
        <f t="shared" si="4"/>
        <v>3683.7093279999999</v>
      </c>
      <c r="N31" s="42">
        <f t="shared" si="12"/>
        <v>3081.3764799999999</v>
      </c>
      <c r="O31" s="40">
        <f t="shared" si="13"/>
        <v>1319.8528000000001</v>
      </c>
      <c r="P31" s="45">
        <f t="shared" si="5"/>
        <v>26503.485248000001</v>
      </c>
      <c r="Q31" s="30">
        <v>1200</v>
      </c>
      <c r="R31" s="30">
        <f t="shared" si="6"/>
        <v>198.77613936</v>
      </c>
      <c r="S31" s="63">
        <f t="shared" si="7"/>
        <v>265.03485247999998</v>
      </c>
      <c r="T31" s="23"/>
      <c r="U31" s="23"/>
      <c r="V31" s="23"/>
      <c r="W31" s="24"/>
      <c r="X31" s="24"/>
      <c r="Y31" s="25"/>
      <c r="Z31" s="23"/>
      <c r="AA31" s="23"/>
      <c r="AB31" s="26"/>
    </row>
    <row r="32" spans="1:28" s="17" customFormat="1" ht="17.100000000000001" customHeight="1" thickBot="1">
      <c r="A32" s="36">
        <v>25</v>
      </c>
      <c r="B32" s="32">
        <f t="shared" si="8"/>
        <v>18797.814750000001</v>
      </c>
      <c r="C32" s="65">
        <f t="shared" si="0"/>
        <v>3759.5629500000005</v>
      </c>
      <c r="D32" s="65">
        <f t="shared" si="9"/>
        <v>3147.6445000000003</v>
      </c>
      <c r="E32" s="41">
        <f t="shared" si="10"/>
        <v>1334.41</v>
      </c>
      <c r="F32" s="71">
        <f t="shared" si="1"/>
        <v>27039.432199999999</v>
      </c>
      <c r="G32" s="111">
        <v>1200</v>
      </c>
      <c r="H32" s="33">
        <f t="shared" si="2"/>
        <v>202.79574149999999</v>
      </c>
      <c r="I32" s="64">
        <f t="shared" si="3"/>
        <v>270.39432199999999</v>
      </c>
      <c r="J32" s="108"/>
      <c r="K32" s="36">
        <v>25</v>
      </c>
      <c r="L32" s="32">
        <f t="shared" si="11"/>
        <v>18621.692374999999</v>
      </c>
      <c r="M32" s="65">
        <f t="shared" si="4"/>
        <v>3724.3384749999996</v>
      </c>
      <c r="N32" s="65">
        <f t="shared" si="12"/>
        <v>3115.3622499999997</v>
      </c>
      <c r="O32" s="41">
        <f t="shared" si="13"/>
        <v>1334.41</v>
      </c>
      <c r="P32" s="71">
        <f t="shared" si="5"/>
        <v>26795.803099999997</v>
      </c>
      <c r="Q32" s="111">
        <v>1200</v>
      </c>
      <c r="R32" s="33">
        <f t="shared" si="6"/>
        <v>200.96852324999998</v>
      </c>
      <c r="S32" s="64">
        <f t="shared" si="7"/>
        <v>267.95803099999995</v>
      </c>
      <c r="T32" s="23"/>
      <c r="U32" s="109"/>
      <c r="V32" s="23"/>
      <c r="W32" s="24"/>
      <c r="X32" s="24"/>
      <c r="Y32" s="25"/>
      <c r="Z32" s="23"/>
      <c r="AA32" s="23"/>
      <c r="AB32" s="26"/>
    </row>
    <row r="33" spans="1:28" ht="14.25" hidden="1" customHeight="1">
      <c r="E33" s="67">
        <f t="shared" ref="E33:E34" si="14">534*1.35</f>
        <v>720.90000000000009</v>
      </c>
      <c r="F33" s="7"/>
      <c r="G33" s="7"/>
      <c r="H33" s="7"/>
      <c r="I33" s="7"/>
      <c r="P33" s="7"/>
      <c r="Q33" s="7"/>
      <c r="R33" s="4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idden="1">
      <c r="E34" s="42">
        <f t="shared" si="14"/>
        <v>720.90000000000009</v>
      </c>
      <c r="F34" s="7"/>
      <c r="G34" s="7"/>
      <c r="H34" s="7"/>
      <c r="I34" s="7"/>
      <c r="P34" s="7"/>
      <c r="Q34" s="7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>
      <c r="A35" s="105"/>
      <c r="B35" s="105"/>
      <c r="C35" s="105"/>
      <c r="D35" s="105"/>
      <c r="E35" s="105"/>
      <c r="F35" s="105"/>
      <c r="G35" s="105"/>
      <c r="H35" s="55"/>
      <c r="I35" s="55"/>
      <c r="K35" s="105"/>
      <c r="L35" s="105"/>
      <c r="M35" s="105"/>
      <c r="N35" s="105"/>
      <c r="O35" s="105"/>
      <c r="P35" s="105"/>
      <c r="Q35" s="105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</row>
    <row r="40" spans="1:28">
      <c r="B40" s="101"/>
      <c r="C40" s="101"/>
      <c r="D40" s="101"/>
      <c r="E40" s="101"/>
      <c r="F40" s="101"/>
      <c r="G40" s="101"/>
      <c r="H40" s="101"/>
      <c r="I40" s="101"/>
      <c r="L40" s="44"/>
      <c r="M40" s="44"/>
      <c r="N40" s="44"/>
      <c r="O40" s="44"/>
      <c r="P40" s="44"/>
      <c r="Q40" s="44"/>
      <c r="R40" s="44"/>
      <c r="S40" s="44"/>
    </row>
    <row r="41" spans="1:28">
      <c r="B41" s="101"/>
      <c r="C41" s="101"/>
      <c r="D41" s="101"/>
      <c r="E41" s="101"/>
      <c r="F41" s="127"/>
      <c r="G41" s="127"/>
      <c r="H41" s="127"/>
      <c r="I41" s="127"/>
      <c r="L41" s="44"/>
      <c r="M41" s="44"/>
      <c r="N41" s="44"/>
      <c r="O41" s="44"/>
      <c r="P41" s="128"/>
      <c r="Q41" s="128"/>
      <c r="R41" s="44"/>
      <c r="S41" s="44"/>
    </row>
    <row r="42" spans="1:28">
      <c r="L42" s="44"/>
      <c r="M42" s="44"/>
      <c r="N42" s="44"/>
      <c r="O42" s="44"/>
      <c r="P42" s="128"/>
      <c r="Q42" s="128"/>
      <c r="R42" s="44"/>
      <c r="S42" s="44"/>
    </row>
    <row r="43" spans="1:28">
      <c r="L43" s="44"/>
      <c r="M43" s="44"/>
      <c r="N43" s="44"/>
      <c r="O43" s="44"/>
      <c r="P43" s="128"/>
      <c r="Q43" s="128"/>
      <c r="R43" s="44"/>
      <c r="S43" s="44"/>
    </row>
    <row r="44" spans="1:28">
      <c r="L44" s="44"/>
      <c r="M44" s="44"/>
      <c r="N44" s="44"/>
      <c r="O44" s="44"/>
      <c r="P44" s="128"/>
      <c r="Q44" s="128"/>
      <c r="R44" s="44"/>
      <c r="S44" s="44"/>
    </row>
  </sheetData>
  <phoneticPr fontId="13" type="noConversion"/>
  <printOptions horizontalCentered="1"/>
  <pageMargins left="0.47244094488188981" right="0.47244094488188981" top="0.27559055118110237" bottom="0.98425196850393704" header="0.15748031496062992" footer="0"/>
  <pageSetup paperSize="5" scale="9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opLeftCell="L17" workbookViewId="0">
      <selection activeCell="S36" sqref="S36"/>
    </sheetView>
  </sheetViews>
  <sheetFormatPr baseColWidth="10" defaultRowHeight="12.75"/>
  <cols>
    <col min="1" max="4" width="7.7109375" customWidth="1"/>
    <col min="5" max="5" width="7.7109375" style="2" customWidth="1"/>
    <col min="6" max="7" width="10" style="3" customWidth="1"/>
    <col min="8" max="9" width="7.7109375" style="3" customWidth="1"/>
    <col min="10" max="10" width="23.5703125" customWidth="1"/>
    <col min="11" max="14" width="7.7109375" customWidth="1"/>
    <col min="15" max="15" width="7.7109375" style="2" customWidth="1"/>
    <col min="16" max="17" width="9.5703125" style="3" customWidth="1"/>
    <col min="18" max="18" width="7.7109375" style="2" customWidth="1"/>
    <col min="19" max="20" width="7.7109375" customWidth="1"/>
    <col min="21" max="21" width="8.7109375" customWidth="1"/>
    <col min="22" max="22" width="7.7109375" customWidth="1"/>
    <col min="23" max="25" width="8.7109375" customWidth="1"/>
    <col min="26" max="27" width="7.7109375" customWidth="1"/>
  </cols>
  <sheetData>
    <row r="1" spans="1:28" hidden="1"/>
    <row r="2" spans="1:28" ht="19.5">
      <c r="A2" s="68" t="s">
        <v>42</v>
      </c>
      <c r="K2" s="68" t="s">
        <v>42</v>
      </c>
    </row>
    <row r="3" spans="1:28" ht="13.5" thickBot="1">
      <c r="A3" s="27" t="s">
        <v>25</v>
      </c>
      <c r="S3" s="27" t="s">
        <v>37</v>
      </c>
    </row>
    <row r="4" spans="1:28" ht="16.5" thickBot="1">
      <c r="A4" s="3" t="s">
        <v>20</v>
      </c>
      <c r="E4" s="4"/>
      <c r="G4" s="69" t="str">
        <f>+'Maq.A- CH.Aut-Maq B'!H3</f>
        <v>ENERO a DICIEMBRE 2017</v>
      </c>
      <c r="H4" s="72"/>
      <c r="I4" s="74"/>
      <c r="J4" s="5"/>
      <c r="K4" s="3" t="s">
        <v>15</v>
      </c>
      <c r="O4" s="4"/>
      <c r="Q4" s="69" t="str">
        <f>+G4</f>
        <v>ENERO a DICIEMBRE 2017</v>
      </c>
      <c r="R4" s="72"/>
      <c r="S4" s="74"/>
      <c r="T4" s="20"/>
      <c r="U4" s="21"/>
      <c r="V4" s="4"/>
      <c r="W4" s="5"/>
      <c r="X4" s="8"/>
      <c r="Y4" s="8"/>
      <c r="Z4" s="5"/>
      <c r="AA4" s="5"/>
      <c r="AB4" s="5"/>
    </row>
    <row r="5" spans="1:28" ht="21" customHeight="1" thickBot="1">
      <c r="R5" s="8"/>
      <c r="S5" s="5"/>
      <c r="T5" s="20"/>
      <c r="U5" s="21"/>
      <c r="V5" s="4"/>
      <c r="W5" s="5"/>
      <c r="X5" s="8"/>
      <c r="Y5" s="8"/>
      <c r="Z5" s="5"/>
      <c r="AA5" s="5"/>
      <c r="AB5" s="5"/>
    </row>
    <row r="6" spans="1:28" s="11" customFormat="1" ht="24.75" customHeight="1">
      <c r="A6" s="59" t="s">
        <v>2</v>
      </c>
      <c r="B6" s="60" t="s">
        <v>1</v>
      </c>
      <c r="C6" s="61" t="s">
        <v>3</v>
      </c>
      <c r="D6" s="112" t="s">
        <v>4</v>
      </c>
      <c r="E6" s="112" t="s">
        <v>48</v>
      </c>
      <c r="F6" s="60" t="s">
        <v>5</v>
      </c>
      <c r="G6" s="112" t="s">
        <v>55</v>
      </c>
      <c r="H6" s="60" t="s">
        <v>40</v>
      </c>
      <c r="I6" s="62" t="s">
        <v>41</v>
      </c>
      <c r="J6" s="15"/>
      <c r="K6" s="59" t="s">
        <v>2</v>
      </c>
      <c r="L6" s="60" t="s">
        <v>1</v>
      </c>
      <c r="M6" s="61" t="s">
        <v>3</v>
      </c>
      <c r="N6" s="112" t="s">
        <v>4</v>
      </c>
      <c r="O6" s="112" t="s">
        <v>48</v>
      </c>
      <c r="P6" s="60" t="s">
        <v>5</v>
      </c>
      <c r="Q6" s="112" t="s">
        <v>55</v>
      </c>
      <c r="R6" s="60" t="s">
        <v>40</v>
      </c>
      <c r="S6" s="62" t="s">
        <v>41</v>
      </c>
      <c r="T6" s="19"/>
      <c r="U6" s="19"/>
      <c r="V6" s="19"/>
      <c r="W6" s="19"/>
      <c r="X6" s="19"/>
      <c r="Y6" s="19"/>
      <c r="Z6" s="19"/>
      <c r="AA6" s="19"/>
      <c r="AB6" s="22"/>
    </row>
    <row r="7" spans="1:28" s="49" customFormat="1" ht="17.100000000000001" customHeight="1">
      <c r="A7" s="48" t="s">
        <v>6</v>
      </c>
      <c r="B7" s="42">
        <f>10178.55*1.3</f>
        <v>13232.115</v>
      </c>
      <c r="C7" s="42">
        <f>B7*20/100</f>
        <v>2646.4229999999998</v>
      </c>
      <c r="D7" s="42">
        <f>1698.92*1.3</f>
        <v>2208.596</v>
      </c>
      <c r="E7" s="30">
        <v>970.48</v>
      </c>
      <c r="F7" s="45">
        <f>SUM(B7:E7)</f>
        <v>19057.614000000001</v>
      </c>
      <c r="G7" s="30">
        <v>1200</v>
      </c>
      <c r="H7" s="30">
        <f>F7/200*1.5</f>
        <v>142.93210500000001</v>
      </c>
      <c r="I7" s="63">
        <f>F7/200*2</f>
        <v>190.57614000000001</v>
      </c>
      <c r="J7" s="23"/>
      <c r="K7" s="48" t="s">
        <v>6</v>
      </c>
      <c r="L7" s="42">
        <f>10212.54*1.3</f>
        <v>13276.302000000001</v>
      </c>
      <c r="M7" s="42">
        <f>L7*20/100</f>
        <v>2655.2604000000006</v>
      </c>
      <c r="N7" s="42">
        <f>1705.18*1.3</f>
        <v>2216.7340000000004</v>
      </c>
      <c r="O7" s="30">
        <v>970.48</v>
      </c>
      <c r="P7" s="45">
        <f>SUM(L7:O7)</f>
        <v>19118.776400000002</v>
      </c>
      <c r="Q7" s="30">
        <v>1200</v>
      </c>
      <c r="R7" s="30">
        <f>P7/200*1.5</f>
        <v>143.39082300000001</v>
      </c>
      <c r="S7" s="63">
        <f>P7/200*2</f>
        <v>191.18776400000002</v>
      </c>
      <c r="T7" s="23"/>
      <c r="U7" s="23"/>
      <c r="V7" s="23"/>
      <c r="W7" s="24"/>
      <c r="X7" s="24"/>
      <c r="Y7" s="25"/>
      <c r="Z7" s="23"/>
      <c r="AA7" s="23"/>
      <c r="AB7" s="26"/>
    </row>
    <row r="8" spans="1:28" s="17" customFormat="1" ht="17.100000000000001" customHeight="1">
      <c r="A8" s="35">
        <v>1</v>
      </c>
      <c r="B8" s="29">
        <f>($B$7*1.5%*A8)+$B$7</f>
        <v>13430.596724999999</v>
      </c>
      <c r="C8" s="42">
        <f t="shared" ref="C8:C32" si="0">B8*20/100</f>
        <v>2686.1193449999996</v>
      </c>
      <c r="D8" s="42">
        <f>+$D$7+$D$7*0.015*A8</f>
        <v>2241.7249400000001</v>
      </c>
      <c r="E8" s="40">
        <f>($E$7*1.5%*A8)+$E$7</f>
        <v>985.03719999999998</v>
      </c>
      <c r="F8" s="45">
        <f t="shared" ref="F8:F32" si="1">SUM(B8:E8)</f>
        <v>19343.478209999997</v>
      </c>
      <c r="G8" s="30">
        <v>1200</v>
      </c>
      <c r="H8" s="30">
        <f t="shared" ref="H8:H32" si="2">F8/200*1.5</f>
        <v>145.07608657499998</v>
      </c>
      <c r="I8" s="63">
        <f t="shared" ref="I8:I32" si="3">F8/200*2</f>
        <v>193.43478209999998</v>
      </c>
      <c r="J8" s="16"/>
      <c r="K8" s="35">
        <v>1</v>
      </c>
      <c r="L8" s="29">
        <f>($L$7*1.5%*K8)+$L$7</f>
        <v>13475.446530000001</v>
      </c>
      <c r="M8" s="42">
        <f t="shared" ref="M8:M32" si="4">L8*20/100</f>
        <v>2695.0893060000003</v>
      </c>
      <c r="N8" s="42">
        <f>+$N$7+$N$7*0.015*K8</f>
        <v>2249.9850100000003</v>
      </c>
      <c r="O8" s="40">
        <f>($E$7*1.5%*K8)+$E$7</f>
        <v>985.03719999999998</v>
      </c>
      <c r="P8" s="45">
        <f t="shared" ref="P8:P32" si="5">SUM(L8:O8)</f>
        <v>19405.558045999998</v>
      </c>
      <c r="Q8" s="30">
        <v>1200</v>
      </c>
      <c r="R8" s="30">
        <f t="shared" ref="R8:R32" si="6">P8/200*1.5</f>
        <v>145.54168534499999</v>
      </c>
      <c r="S8" s="63">
        <f t="shared" ref="S8:S32" si="7">P8/200*2</f>
        <v>194.05558045999999</v>
      </c>
      <c r="T8" s="23"/>
      <c r="U8" s="23"/>
      <c r="V8" s="23"/>
      <c r="W8" s="24"/>
      <c r="X8" s="24"/>
      <c r="Y8" s="25"/>
      <c r="Z8" s="23"/>
      <c r="AA8" s="23"/>
      <c r="AB8" s="26"/>
    </row>
    <row r="9" spans="1:28" s="17" customFormat="1" ht="17.100000000000001" customHeight="1">
      <c r="A9" s="35">
        <v>2</v>
      </c>
      <c r="B9" s="29">
        <f t="shared" ref="B9:B32" si="8">($B$7*1.5%*A9)+$B$7</f>
        <v>13629.078449999999</v>
      </c>
      <c r="C9" s="42">
        <f t="shared" si="0"/>
        <v>2725.8156899999994</v>
      </c>
      <c r="D9" s="42">
        <f t="shared" ref="D9:D32" si="9">+$D$7+$D$7*0.015*A9</f>
        <v>2274.8538800000001</v>
      </c>
      <c r="E9" s="40">
        <f t="shared" ref="E9:E32" si="10">($E$7*1.5%*A9)+$E$7</f>
        <v>999.59440000000006</v>
      </c>
      <c r="F9" s="45">
        <f t="shared" si="1"/>
        <v>19629.342420000001</v>
      </c>
      <c r="G9" s="30">
        <v>1200</v>
      </c>
      <c r="H9" s="30">
        <f t="shared" si="2"/>
        <v>147.22006815</v>
      </c>
      <c r="I9" s="63">
        <f t="shared" si="3"/>
        <v>196.2934242</v>
      </c>
      <c r="J9" s="16"/>
      <c r="K9" s="35">
        <v>2</v>
      </c>
      <c r="L9" s="29">
        <f t="shared" ref="L9:L32" si="11">($L$7*1.5%*K9)+$L$7</f>
        <v>13674.591060000001</v>
      </c>
      <c r="M9" s="42">
        <f t="shared" si="4"/>
        <v>2734.918212</v>
      </c>
      <c r="N9" s="42">
        <f t="shared" ref="N9:N32" si="12">+$N$7+$N$7*0.015*K9</f>
        <v>2283.2360200000003</v>
      </c>
      <c r="O9" s="40">
        <f t="shared" ref="O9:O32" si="13">($E$7*1.5%*K9)+$E$7</f>
        <v>999.59440000000006</v>
      </c>
      <c r="P9" s="45">
        <f t="shared" si="5"/>
        <v>19692.339692000001</v>
      </c>
      <c r="Q9" s="30">
        <v>1200</v>
      </c>
      <c r="R9" s="30">
        <f t="shared" si="6"/>
        <v>147.69254769000003</v>
      </c>
      <c r="S9" s="63">
        <f t="shared" si="7"/>
        <v>196.92339692000002</v>
      </c>
      <c r="T9" s="23"/>
      <c r="U9" s="23"/>
      <c r="V9" s="23"/>
      <c r="W9" s="24"/>
      <c r="X9" s="24"/>
      <c r="Y9" s="25"/>
      <c r="Z9" s="23"/>
      <c r="AA9" s="23"/>
      <c r="AB9" s="26"/>
    </row>
    <row r="10" spans="1:28" s="17" customFormat="1" ht="17.100000000000001" customHeight="1">
      <c r="A10" s="35">
        <v>3</v>
      </c>
      <c r="B10" s="29">
        <f t="shared" si="8"/>
        <v>13827.560175000001</v>
      </c>
      <c r="C10" s="42">
        <f t="shared" si="0"/>
        <v>2765.5120350000002</v>
      </c>
      <c r="D10" s="42">
        <f t="shared" si="9"/>
        <v>2307.9828200000002</v>
      </c>
      <c r="E10" s="40">
        <f t="shared" si="10"/>
        <v>1014.1516</v>
      </c>
      <c r="F10" s="45">
        <f t="shared" si="1"/>
        <v>19915.206630000004</v>
      </c>
      <c r="G10" s="30">
        <v>1200</v>
      </c>
      <c r="H10" s="30">
        <f t="shared" si="2"/>
        <v>149.36404972500003</v>
      </c>
      <c r="I10" s="63">
        <f t="shared" si="3"/>
        <v>199.15206630000003</v>
      </c>
      <c r="J10" s="16"/>
      <c r="K10" s="35">
        <v>3</v>
      </c>
      <c r="L10" s="29">
        <f t="shared" si="11"/>
        <v>13873.735590000002</v>
      </c>
      <c r="M10" s="42">
        <f t="shared" si="4"/>
        <v>2774.7471180000007</v>
      </c>
      <c r="N10" s="42">
        <f t="shared" si="12"/>
        <v>2316.4870300000002</v>
      </c>
      <c r="O10" s="40">
        <f t="shared" si="13"/>
        <v>1014.1516</v>
      </c>
      <c r="P10" s="45">
        <f t="shared" si="5"/>
        <v>19979.121338000004</v>
      </c>
      <c r="Q10" s="30">
        <v>1200</v>
      </c>
      <c r="R10" s="30">
        <f t="shared" si="6"/>
        <v>149.84341003500003</v>
      </c>
      <c r="S10" s="63">
        <f t="shared" si="7"/>
        <v>199.79121338000004</v>
      </c>
      <c r="T10" s="23"/>
      <c r="U10" s="23"/>
      <c r="V10" s="23"/>
      <c r="W10" s="24"/>
      <c r="X10" s="24"/>
      <c r="Y10" s="25"/>
      <c r="Z10" s="23"/>
      <c r="AA10" s="23"/>
      <c r="AB10" s="26"/>
    </row>
    <row r="11" spans="1:28" s="17" customFormat="1" ht="17.100000000000001" customHeight="1">
      <c r="A11" s="35">
        <v>4</v>
      </c>
      <c r="B11" s="29">
        <f t="shared" si="8"/>
        <v>14026.0419</v>
      </c>
      <c r="C11" s="42">
        <f t="shared" si="0"/>
        <v>2805.20838</v>
      </c>
      <c r="D11" s="42">
        <f t="shared" si="9"/>
        <v>2341.1117599999998</v>
      </c>
      <c r="E11" s="40">
        <f t="shared" si="10"/>
        <v>1028.7088000000001</v>
      </c>
      <c r="F11" s="45">
        <f t="shared" si="1"/>
        <v>20201.07084</v>
      </c>
      <c r="G11" s="30">
        <v>1200</v>
      </c>
      <c r="H11" s="30">
        <f t="shared" si="2"/>
        <v>151.5080313</v>
      </c>
      <c r="I11" s="63">
        <f t="shared" si="3"/>
        <v>202.0107084</v>
      </c>
      <c r="J11" s="16"/>
      <c r="K11" s="35">
        <v>4</v>
      </c>
      <c r="L11" s="29">
        <f t="shared" si="11"/>
        <v>14072.880120000002</v>
      </c>
      <c r="M11" s="42">
        <f t="shared" si="4"/>
        <v>2814.5760240000004</v>
      </c>
      <c r="N11" s="42">
        <f t="shared" si="12"/>
        <v>2349.7380400000002</v>
      </c>
      <c r="O11" s="40">
        <f t="shared" si="13"/>
        <v>1028.7088000000001</v>
      </c>
      <c r="P11" s="45">
        <f t="shared" si="5"/>
        <v>20265.902984000004</v>
      </c>
      <c r="Q11" s="30">
        <v>1200</v>
      </c>
      <c r="R11" s="30">
        <f t="shared" si="6"/>
        <v>151.99427238000004</v>
      </c>
      <c r="S11" s="63">
        <f t="shared" si="7"/>
        <v>202.65902984000004</v>
      </c>
      <c r="T11" s="23"/>
      <c r="U11" s="23"/>
      <c r="V11" s="23"/>
      <c r="W11" s="24"/>
      <c r="X11" s="24"/>
      <c r="Y11" s="25"/>
      <c r="Z11" s="23"/>
      <c r="AA11" s="23"/>
      <c r="AB11" s="26"/>
    </row>
    <row r="12" spans="1:28" s="17" customFormat="1" ht="17.100000000000001" customHeight="1">
      <c r="A12" s="35">
        <v>5</v>
      </c>
      <c r="B12" s="29">
        <f t="shared" si="8"/>
        <v>14224.523625</v>
      </c>
      <c r="C12" s="42">
        <f t="shared" si="0"/>
        <v>2844.9047249999999</v>
      </c>
      <c r="D12" s="42">
        <f t="shared" si="9"/>
        <v>2374.2406999999998</v>
      </c>
      <c r="E12" s="40">
        <f t="shared" si="10"/>
        <v>1043.2660000000001</v>
      </c>
      <c r="F12" s="45">
        <f t="shared" si="1"/>
        <v>20486.935049999996</v>
      </c>
      <c r="G12" s="30">
        <v>1200</v>
      </c>
      <c r="H12" s="30">
        <f t="shared" si="2"/>
        <v>153.65201287499997</v>
      </c>
      <c r="I12" s="63">
        <f t="shared" si="3"/>
        <v>204.86935049999997</v>
      </c>
      <c r="J12" s="16"/>
      <c r="K12" s="35">
        <v>5</v>
      </c>
      <c r="L12" s="29">
        <f t="shared" si="11"/>
        <v>14272.024650000001</v>
      </c>
      <c r="M12" s="42">
        <f t="shared" si="4"/>
        <v>2854.4049300000001</v>
      </c>
      <c r="N12" s="42">
        <f t="shared" si="12"/>
        <v>2382.9890500000006</v>
      </c>
      <c r="O12" s="40">
        <f t="shared" si="13"/>
        <v>1043.2660000000001</v>
      </c>
      <c r="P12" s="45">
        <f t="shared" si="5"/>
        <v>20552.68463</v>
      </c>
      <c r="Q12" s="30">
        <v>1200</v>
      </c>
      <c r="R12" s="30">
        <f t="shared" si="6"/>
        <v>154.14513472499999</v>
      </c>
      <c r="S12" s="63">
        <f t="shared" si="7"/>
        <v>205.52684629999999</v>
      </c>
      <c r="T12" s="23"/>
      <c r="U12" s="23"/>
      <c r="V12" s="23"/>
      <c r="W12" s="24"/>
      <c r="X12" s="24"/>
      <c r="Y12" s="25"/>
      <c r="Z12" s="23"/>
      <c r="AA12" s="23"/>
      <c r="AB12" s="26"/>
    </row>
    <row r="13" spans="1:28" s="17" customFormat="1" ht="17.100000000000001" customHeight="1">
      <c r="A13" s="35">
        <v>6</v>
      </c>
      <c r="B13" s="29">
        <f t="shared" si="8"/>
        <v>14423.005349999999</v>
      </c>
      <c r="C13" s="42">
        <f t="shared" si="0"/>
        <v>2884.6010699999997</v>
      </c>
      <c r="D13" s="42">
        <f t="shared" si="9"/>
        <v>2407.3696399999999</v>
      </c>
      <c r="E13" s="40">
        <f t="shared" si="10"/>
        <v>1057.8232</v>
      </c>
      <c r="F13" s="45">
        <f t="shared" si="1"/>
        <v>20772.79926</v>
      </c>
      <c r="G13" s="30">
        <v>1200</v>
      </c>
      <c r="H13" s="30">
        <f t="shared" si="2"/>
        <v>155.79599444999999</v>
      </c>
      <c r="I13" s="63">
        <f t="shared" si="3"/>
        <v>207.72799259999999</v>
      </c>
      <c r="J13" s="16"/>
      <c r="K13" s="35">
        <v>6</v>
      </c>
      <c r="L13" s="29">
        <f t="shared" si="11"/>
        <v>14471.169180000001</v>
      </c>
      <c r="M13" s="42">
        <f t="shared" si="4"/>
        <v>2894.2338359999999</v>
      </c>
      <c r="N13" s="42">
        <f t="shared" si="12"/>
        <v>2416.2400600000005</v>
      </c>
      <c r="O13" s="40">
        <f t="shared" si="13"/>
        <v>1057.8232</v>
      </c>
      <c r="P13" s="45">
        <f t="shared" si="5"/>
        <v>20839.466275999999</v>
      </c>
      <c r="Q13" s="30">
        <v>1200</v>
      </c>
      <c r="R13" s="30">
        <f t="shared" si="6"/>
        <v>156.29599707</v>
      </c>
      <c r="S13" s="63">
        <f t="shared" si="7"/>
        <v>208.39466275999999</v>
      </c>
      <c r="T13" s="23"/>
      <c r="U13" s="23"/>
      <c r="V13" s="23"/>
      <c r="W13" s="24"/>
      <c r="X13" s="24"/>
      <c r="Y13" s="25"/>
      <c r="Z13" s="23"/>
      <c r="AA13" s="23"/>
      <c r="AB13" s="26"/>
    </row>
    <row r="14" spans="1:28" s="17" customFormat="1" ht="17.100000000000001" customHeight="1">
      <c r="A14" s="35">
        <v>7</v>
      </c>
      <c r="B14" s="29">
        <f t="shared" si="8"/>
        <v>14621.487074999999</v>
      </c>
      <c r="C14" s="42">
        <f t="shared" si="0"/>
        <v>2924.297415</v>
      </c>
      <c r="D14" s="42">
        <f t="shared" si="9"/>
        <v>2440.4985799999999</v>
      </c>
      <c r="E14" s="40">
        <f t="shared" si="10"/>
        <v>1072.3804</v>
      </c>
      <c r="F14" s="45">
        <f t="shared" si="1"/>
        <v>21058.66347</v>
      </c>
      <c r="G14" s="30">
        <v>1200</v>
      </c>
      <c r="H14" s="30">
        <f t="shared" si="2"/>
        <v>157.93997602499999</v>
      </c>
      <c r="I14" s="63">
        <f t="shared" si="3"/>
        <v>210.58663469999999</v>
      </c>
      <c r="J14" s="16"/>
      <c r="K14" s="35">
        <v>7</v>
      </c>
      <c r="L14" s="29">
        <f t="shared" si="11"/>
        <v>14670.313710000002</v>
      </c>
      <c r="M14" s="42">
        <f t="shared" si="4"/>
        <v>2934.0627420000005</v>
      </c>
      <c r="N14" s="42">
        <f t="shared" si="12"/>
        <v>2449.4910700000005</v>
      </c>
      <c r="O14" s="40">
        <f t="shared" si="13"/>
        <v>1072.3804</v>
      </c>
      <c r="P14" s="45">
        <f t="shared" si="5"/>
        <v>21126.247922000002</v>
      </c>
      <c r="Q14" s="30">
        <v>1200</v>
      </c>
      <c r="R14" s="30">
        <f t="shared" si="6"/>
        <v>158.44685941500001</v>
      </c>
      <c r="S14" s="63">
        <f t="shared" si="7"/>
        <v>211.26247922000002</v>
      </c>
      <c r="T14" s="23"/>
      <c r="U14" s="23"/>
      <c r="V14" s="23"/>
      <c r="W14" s="24"/>
      <c r="X14" s="24"/>
      <c r="Y14" s="25"/>
      <c r="Z14" s="23"/>
      <c r="AA14" s="23"/>
      <c r="AB14" s="26"/>
    </row>
    <row r="15" spans="1:28" s="17" customFormat="1" ht="17.100000000000001" customHeight="1">
      <c r="A15" s="35">
        <v>8</v>
      </c>
      <c r="B15" s="29">
        <f t="shared" si="8"/>
        <v>14819.968799999999</v>
      </c>
      <c r="C15" s="42">
        <f t="shared" si="0"/>
        <v>2963.9937599999998</v>
      </c>
      <c r="D15" s="42">
        <f t="shared" si="9"/>
        <v>2473.62752</v>
      </c>
      <c r="E15" s="40">
        <f t="shared" si="10"/>
        <v>1086.9376</v>
      </c>
      <c r="F15" s="45">
        <f t="shared" si="1"/>
        <v>21344.527680000003</v>
      </c>
      <c r="G15" s="30">
        <v>1200</v>
      </c>
      <c r="H15" s="30">
        <f t="shared" si="2"/>
        <v>160.08395760000002</v>
      </c>
      <c r="I15" s="63">
        <f t="shared" si="3"/>
        <v>213.44527680000002</v>
      </c>
      <c r="J15" s="16"/>
      <c r="K15" s="35">
        <v>8</v>
      </c>
      <c r="L15" s="29">
        <f t="shared" si="11"/>
        <v>14869.458240000002</v>
      </c>
      <c r="M15" s="42">
        <f t="shared" si="4"/>
        <v>2973.8916480000003</v>
      </c>
      <c r="N15" s="42">
        <f t="shared" si="12"/>
        <v>2482.7420800000004</v>
      </c>
      <c r="O15" s="40">
        <f t="shared" si="13"/>
        <v>1086.9376</v>
      </c>
      <c r="P15" s="45">
        <f t="shared" si="5"/>
        <v>21413.029568000002</v>
      </c>
      <c r="Q15" s="30">
        <v>1200</v>
      </c>
      <c r="R15" s="30">
        <f t="shared" si="6"/>
        <v>160.59772176000001</v>
      </c>
      <c r="S15" s="63">
        <f t="shared" si="7"/>
        <v>214.13029568000002</v>
      </c>
      <c r="T15" s="23"/>
      <c r="U15" s="23"/>
      <c r="V15" s="23"/>
      <c r="W15" s="24"/>
      <c r="X15" s="24"/>
      <c r="Y15" s="25"/>
      <c r="Z15" s="23"/>
      <c r="AA15" s="23"/>
      <c r="AB15" s="26"/>
    </row>
    <row r="16" spans="1:28" s="17" customFormat="1" ht="17.100000000000001" customHeight="1">
      <c r="A16" s="35">
        <v>9</v>
      </c>
      <c r="B16" s="29">
        <f t="shared" si="8"/>
        <v>15018.450525</v>
      </c>
      <c r="C16" s="42">
        <f t="shared" si="0"/>
        <v>3003.6901049999997</v>
      </c>
      <c r="D16" s="42">
        <f t="shared" si="9"/>
        <v>2506.7564600000001</v>
      </c>
      <c r="E16" s="40">
        <f t="shared" si="10"/>
        <v>1101.4947999999999</v>
      </c>
      <c r="F16" s="45">
        <f t="shared" si="1"/>
        <v>21630.391890000003</v>
      </c>
      <c r="G16" s="30">
        <v>1200</v>
      </c>
      <c r="H16" s="30">
        <f t="shared" si="2"/>
        <v>162.22793917500002</v>
      </c>
      <c r="I16" s="63">
        <f t="shared" si="3"/>
        <v>216.30391890000001</v>
      </c>
      <c r="J16" s="16"/>
      <c r="K16" s="35">
        <v>9</v>
      </c>
      <c r="L16" s="29">
        <f t="shared" si="11"/>
        <v>15068.602770000001</v>
      </c>
      <c r="M16" s="42">
        <f t="shared" si="4"/>
        <v>3013.720554</v>
      </c>
      <c r="N16" s="42">
        <f t="shared" si="12"/>
        <v>2515.9930900000004</v>
      </c>
      <c r="O16" s="40">
        <f t="shared" si="13"/>
        <v>1101.4947999999999</v>
      </c>
      <c r="P16" s="45">
        <f t="shared" si="5"/>
        <v>21699.811214000001</v>
      </c>
      <c r="Q16" s="30">
        <v>1200</v>
      </c>
      <c r="R16" s="30">
        <f t="shared" si="6"/>
        <v>162.74858410500002</v>
      </c>
      <c r="S16" s="63">
        <f t="shared" si="7"/>
        <v>216.99811214000002</v>
      </c>
      <c r="T16" s="23"/>
      <c r="U16" s="23"/>
      <c r="V16" s="23"/>
      <c r="W16" s="24"/>
      <c r="X16" s="24"/>
      <c r="Y16" s="25"/>
      <c r="Z16" s="23"/>
      <c r="AA16" s="23"/>
      <c r="AB16" s="26"/>
    </row>
    <row r="17" spans="1:28" s="17" customFormat="1" ht="17.100000000000001" customHeight="1">
      <c r="A17" s="35">
        <v>10</v>
      </c>
      <c r="B17" s="29">
        <f t="shared" si="8"/>
        <v>15216.93225</v>
      </c>
      <c r="C17" s="42">
        <f t="shared" si="0"/>
        <v>3043.38645</v>
      </c>
      <c r="D17" s="42">
        <f t="shared" si="9"/>
        <v>2539.8854000000001</v>
      </c>
      <c r="E17" s="40">
        <f t="shared" si="10"/>
        <v>1116.0520000000001</v>
      </c>
      <c r="F17" s="45">
        <f t="shared" si="1"/>
        <v>21916.256099999999</v>
      </c>
      <c r="G17" s="30">
        <v>1200</v>
      </c>
      <c r="H17" s="30">
        <f t="shared" si="2"/>
        <v>164.37192074999999</v>
      </c>
      <c r="I17" s="63">
        <f t="shared" si="3"/>
        <v>219.16256099999998</v>
      </c>
      <c r="J17" s="16"/>
      <c r="K17" s="35">
        <v>10</v>
      </c>
      <c r="L17" s="29">
        <f t="shared" si="11"/>
        <v>15267.747300000001</v>
      </c>
      <c r="M17" s="42">
        <f t="shared" si="4"/>
        <v>3053.5494600000002</v>
      </c>
      <c r="N17" s="42">
        <f t="shared" si="12"/>
        <v>2549.2441000000003</v>
      </c>
      <c r="O17" s="40">
        <f t="shared" si="13"/>
        <v>1116.0520000000001</v>
      </c>
      <c r="P17" s="45">
        <f t="shared" si="5"/>
        <v>21986.592860000001</v>
      </c>
      <c r="Q17" s="30">
        <v>1200</v>
      </c>
      <c r="R17" s="30">
        <f t="shared" si="6"/>
        <v>164.89944645000003</v>
      </c>
      <c r="S17" s="63">
        <f t="shared" si="7"/>
        <v>219.86592860000002</v>
      </c>
      <c r="T17" s="23"/>
      <c r="U17" s="23"/>
      <c r="V17" s="23"/>
      <c r="W17" s="24"/>
      <c r="X17" s="24"/>
      <c r="Y17" s="25"/>
      <c r="Z17" s="23"/>
      <c r="AA17" s="23"/>
      <c r="AB17" s="26"/>
    </row>
    <row r="18" spans="1:28" s="17" customFormat="1" ht="17.100000000000001" customHeight="1">
      <c r="A18" s="35">
        <v>11</v>
      </c>
      <c r="B18" s="29">
        <f t="shared" si="8"/>
        <v>15415.413974999999</v>
      </c>
      <c r="C18" s="42">
        <f t="shared" si="0"/>
        <v>3083.0827950000003</v>
      </c>
      <c r="D18" s="42">
        <f t="shared" si="9"/>
        <v>2573.0143400000002</v>
      </c>
      <c r="E18" s="40">
        <f t="shared" si="10"/>
        <v>1130.6092000000001</v>
      </c>
      <c r="F18" s="45">
        <f t="shared" si="1"/>
        <v>22202.120309999998</v>
      </c>
      <c r="G18" s="30">
        <v>1200</v>
      </c>
      <c r="H18" s="30">
        <f t="shared" si="2"/>
        <v>166.51590232499998</v>
      </c>
      <c r="I18" s="63">
        <f t="shared" si="3"/>
        <v>222.02120309999998</v>
      </c>
      <c r="J18" s="16"/>
      <c r="K18" s="35">
        <v>11</v>
      </c>
      <c r="L18" s="29">
        <f t="shared" si="11"/>
        <v>15466.89183</v>
      </c>
      <c r="M18" s="42">
        <f t="shared" si="4"/>
        <v>3093.3783660000004</v>
      </c>
      <c r="N18" s="42">
        <f t="shared" si="12"/>
        <v>2582.4951100000003</v>
      </c>
      <c r="O18" s="40">
        <f t="shared" si="13"/>
        <v>1130.6092000000001</v>
      </c>
      <c r="P18" s="45">
        <f t="shared" si="5"/>
        <v>22273.374506</v>
      </c>
      <c r="Q18" s="30">
        <v>1200</v>
      </c>
      <c r="R18" s="30">
        <f t="shared" si="6"/>
        <v>167.05030879499998</v>
      </c>
      <c r="S18" s="63">
        <f t="shared" si="7"/>
        <v>222.73374505999999</v>
      </c>
      <c r="T18" s="23"/>
      <c r="U18" s="23"/>
      <c r="V18" s="23"/>
      <c r="W18" s="24"/>
      <c r="X18" s="24"/>
      <c r="Y18" s="25"/>
      <c r="Z18" s="23"/>
      <c r="AA18" s="23"/>
      <c r="AB18" s="26"/>
    </row>
    <row r="19" spans="1:28" s="17" customFormat="1" ht="17.100000000000001" customHeight="1">
      <c r="A19" s="35">
        <v>12</v>
      </c>
      <c r="B19" s="29">
        <f t="shared" si="8"/>
        <v>15613.895699999999</v>
      </c>
      <c r="C19" s="42">
        <f t="shared" si="0"/>
        <v>3122.7791400000001</v>
      </c>
      <c r="D19" s="42">
        <f t="shared" si="9"/>
        <v>2606.1432800000002</v>
      </c>
      <c r="E19" s="40">
        <f t="shared" si="10"/>
        <v>1145.1664000000001</v>
      </c>
      <c r="F19" s="45">
        <f t="shared" si="1"/>
        <v>22487.984519999998</v>
      </c>
      <c r="G19" s="30">
        <v>1200</v>
      </c>
      <c r="H19" s="30">
        <f t="shared" si="2"/>
        <v>168.65988389999998</v>
      </c>
      <c r="I19" s="63">
        <f t="shared" si="3"/>
        <v>224.87984519999998</v>
      </c>
      <c r="J19" s="16"/>
      <c r="K19" s="35">
        <v>12</v>
      </c>
      <c r="L19" s="29">
        <f t="shared" si="11"/>
        <v>15666.036360000002</v>
      </c>
      <c r="M19" s="42">
        <f t="shared" si="4"/>
        <v>3133.2072720000001</v>
      </c>
      <c r="N19" s="42">
        <f t="shared" si="12"/>
        <v>2615.7461200000007</v>
      </c>
      <c r="O19" s="40">
        <f t="shared" si="13"/>
        <v>1145.1664000000001</v>
      </c>
      <c r="P19" s="45">
        <f t="shared" si="5"/>
        <v>22560.156152000003</v>
      </c>
      <c r="Q19" s="30">
        <v>1200</v>
      </c>
      <c r="R19" s="30">
        <f t="shared" si="6"/>
        <v>169.20117114000001</v>
      </c>
      <c r="S19" s="63">
        <f t="shared" si="7"/>
        <v>225.60156152000002</v>
      </c>
      <c r="T19" s="23"/>
      <c r="U19" s="23"/>
      <c r="V19" s="23"/>
      <c r="W19" s="24"/>
      <c r="X19" s="24"/>
      <c r="Y19" s="25"/>
      <c r="Z19" s="23"/>
      <c r="AA19" s="23"/>
      <c r="AB19" s="26"/>
    </row>
    <row r="20" spans="1:28" s="17" customFormat="1" ht="17.100000000000001" customHeight="1">
      <c r="A20" s="35">
        <v>13</v>
      </c>
      <c r="B20" s="29">
        <f t="shared" si="8"/>
        <v>15812.377424999999</v>
      </c>
      <c r="C20" s="42">
        <f t="shared" si="0"/>
        <v>3162.4754849999999</v>
      </c>
      <c r="D20" s="42">
        <f t="shared" si="9"/>
        <v>2639.2722199999998</v>
      </c>
      <c r="E20" s="40">
        <f t="shared" si="10"/>
        <v>1159.7236</v>
      </c>
      <c r="F20" s="45">
        <f t="shared" si="1"/>
        <v>22773.848729999998</v>
      </c>
      <c r="G20" s="30">
        <v>1200</v>
      </c>
      <c r="H20" s="30">
        <f t="shared" si="2"/>
        <v>170.80386547499998</v>
      </c>
      <c r="I20" s="63">
        <f t="shared" si="3"/>
        <v>227.73848729999997</v>
      </c>
      <c r="J20" s="16"/>
      <c r="K20" s="35">
        <v>13</v>
      </c>
      <c r="L20" s="29">
        <f t="shared" si="11"/>
        <v>15865.180890000001</v>
      </c>
      <c r="M20" s="42">
        <f t="shared" si="4"/>
        <v>3173.0361780000003</v>
      </c>
      <c r="N20" s="42">
        <f t="shared" si="12"/>
        <v>2648.9971300000007</v>
      </c>
      <c r="O20" s="40">
        <f t="shared" si="13"/>
        <v>1159.7236</v>
      </c>
      <c r="P20" s="45">
        <f t="shared" si="5"/>
        <v>22846.937798000003</v>
      </c>
      <c r="Q20" s="30">
        <v>1200</v>
      </c>
      <c r="R20" s="30">
        <f t="shared" si="6"/>
        <v>171.35203348500002</v>
      </c>
      <c r="S20" s="63">
        <f t="shared" si="7"/>
        <v>228.46937798000002</v>
      </c>
      <c r="T20" s="23"/>
      <c r="U20" s="23"/>
      <c r="V20" s="23"/>
      <c r="W20" s="24"/>
      <c r="X20" s="24"/>
      <c r="Y20" s="25"/>
      <c r="Z20" s="23"/>
      <c r="AA20" s="23"/>
      <c r="AB20" s="26"/>
    </row>
    <row r="21" spans="1:28" s="17" customFormat="1" ht="17.100000000000001" customHeight="1">
      <c r="A21" s="35">
        <v>14</v>
      </c>
      <c r="B21" s="29">
        <f t="shared" si="8"/>
        <v>16010.85915</v>
      </c>
      <c r="C21" s="42">
        <f t="shared" si="0"/>
        <v>3202.1718300000002</v>
      </c>
      <c r="D21" s="42">
        <f t="shared" si="9"/>
        <v>2672.4011599999999</v>
      </c>
      <c r="E21" s="40">
        <f t="shared" si="10"/>
        <v>1174.2808</v>
      </c>
      <c r="F21" s="45">
        <f t="shared" si="1"/>
        <v>23059.712940000001</v>
      </c>
      <c r="G21" s="30">
        <v>1200</v>
      </c>
      <c r="H21" s="30">
        <f t="shared" si="2"/>
        <v>172.94784705000001</v>
      </c>
      <c r="I21" s="63">
        <f t="shared" si="3"/>
        <v>230.5971294</v>
      </c>
      <c r="J21" s="16"/>
      <c r="K21" s="35">
        <v>14</v>
      </c>
      <c r="L21" s="29">
        <f t="shared" si="11"/>
        <v>16064.325420000001</v>
      </c>
      <c r="M21" s="42">
        <f t="shared" si="4"/>
        <v>3212.8650840000005</v>
      </c>
      <c r="N21" s="42">
        <f t="shared" si="12"/>
        <v>2682.2481400000006</v>
      </c>
      <c r="O21" s="40">
        <f t="shared" si="13"/>
        <v>1174.2808</v>
      </c>
      <c r="P21" s="45">
        <f t="shared" si="5"/>
        <v>23133.719444000002</v>
      </c>
      <c r="Q21" s="30">
        <v>1200</v>
      </c>
      <c r="R21" s="30">
        <f t="shared" si="6"/>
        <v>173.50289583</v>
      </c>
      <c r="S21" s="63">
        <f t="shared" si="7"/>
        <v>231.33719444000002</v>
      </c>
      <c r="T21" s="23"/>
      <c r="U21" s="23"/>
      <c r="V21" s="23"/>
      <c r="W21" s="24"/>
      <c r="X21" s="24"/>
      <c r="Y21" s="25"/>
      <c r="Z21" s="23"/>
      <c r="AA21" s="23"/>
      <c r="AB21" s="26"/>
    </row>
    <row r="22" spans="1:28" s="17" customFormat="1" ht="17.100000000000001" customHeight="1">
      <c r="A22" s="35">
        <v>15</v>
      </c>
      <c r="B22" s="29">
        <f t="shared" si="8"/>
        <v>16209.340875</v>
      </c>
      <c r="C22" s="42">
        <f t="shared" si="0"/>
        <v>3241.8681750000001</v>
      </c>
      <c r="D22" s="42">
        <f t="shared" si="9"/>
        <v>2705.5300999999999</v>
      </c>
      <c r="E22" s="40">
        <f t="shared" si="10"/>
        <v>1188.838</v>
      </c>
      <c r="F22" s="45">
        <f t="shared" si="1"/>
        <v>23345.577150000001</v>
      </c>
      <c r="G22" s="30">
        <v>1200</v>
      </c>
      <c r="H22" s="30">
        <f t="shared" si="2"/>
        <v>175.09182862500001</v>
      </c>
      <c r="I22" s="63">
        <f t="shared" si="3"/>
        <v>233.4557715</v>
      </c>
      <c r="J22" s="16"/>
      <c r="K22" s="35">
        <v>15</v>
      </c>
      <c r="L22" s="29">
        <f t="shared" si="11"/>
        <v>16263.469950000002</v>
      </c>
      <c r="M22" s="42">
        <f t="shared" si="4"/>
        <v>3252.6939900000002</v>
      </c>
      <c r="N22" s="42">
        <f t="shared" si="12"/>
        <v>2715.4991500000006</v>
      </c>
      <c r="O22" s="40">
        <f t="shared" si="13"/>
        <v>1188.838</v>
      </c>
      <c r="P22" s="45">
        <f t="shared" si="5"/>
        <v>23420.501090000002</v>
      </c>
      <c r="Q22" s="30">
        <v>1200</v>
      </c>
      <c r="R22" s="30">
        <f t="shared" si="6"/>
        <v>175.65375817500001</v>
      </c>
      <c r="S22" s="63">
        <f t="shared" si="7"/>
        <v>234.20501090000002</v>
      </c>
      <c r="T22" s="23"/>
      <c r="U22" s="23"/>
      <c r="V22" s="23"/>
      <c r="W22" s="24"/>
      <c r="X22" s="24"/>
      <c r="Y22" s="25"/>
      <c r="Z22" s="23"/>
      <c r="AA22" s="23"/>
      <c r="AB22" s="26"/>
    </row>
    <row r="23" spans="1:28" s="17" customFormat="1" ht="17.100000000000001" customHeight="1">
      <c r="A23" s="35">
        <v>16</v>
      </c>
      <c r="B23" s="29">
        <f t="shared" si="8"/>
        <v>16407.8226</v>
      </c>
      <c r="C23" s="42">
        <f t="shared" si="0"/>
        <v>3281.5645199999999</v>
      </c>
      <c r="D23" s="42">
        <f t="shared" si="9"/>
        <v>2738.65904</v>
      </c>
      <c r="E23" s="40">
        <f t="shared" si="10"/>
        <v>1203.3951999999999</v>
      </c>
      <c r="F23" s="45">
        <f t="shared" si="1"/>
        <v>23631.441359999997</v>
      </c>
      <c r="G23" s="30">
        <v>1200</v>
      </c>
      <c r="H23" s="30">
        <f t="shared" si="2"/>
        <v>177.23581019999997</v>
      </c>
      <c r="I23" s="63">
        <f t="shared" si="3"/>
        <v>236.31441359999997</v>
      </c>
      <c r="J23" s="16"/>
      <c r="K23" s="35">
        <v>16</v>
      </c>
      <c r="L23" s="29">
        <f t="shared" si="11"/>
        <v>16462.61448</v>
      </c>
      <c r="M23" s="42">
        <f t="shared" si="4"/>
        <v>3292.5228960000004</v>
      </c>
      <c r="N23" s="42">
        <f t="shared" si="12"/>
        <v>2748.7501600000005</v>
      </c>
      <c r="O23" s="40">
        <f t="shared" si="13"/>
        <v>1203.3951999999999</v>
      </c>
      <c r="P23" s="45">
        <f t="shared" si="5"/>
        <v>23707.282735999997</v>
      </c>
      <c r="Q23" s="30">
        <v>1200</v>
      </c>
      <c r="R23" s="30">
        <f t="shared" si="6"/>
        <v>177.80462051999996</v>
      </c>
      <c r="S23" s="63">
        <f t="shared" si="7"/>
        <v>237.07282735999996</v>
      </c>
      <c r="T23" s="23"/>
      <c r="U23" s="23"/>
      <c r="V23" s="23"/>
      <c r="W23" s="24"/>
      <c r="X23" s="24"/>
      <c r="Y23" s="25"/>
      <c r="Z23" s="23"/>
      <c r="AA23" s="23"/>
      <c r="AB23" s="26"/>
    </row>
    <row r="24" spans="1:28" s="17" customFormat="1" ht="17.100000000000001" customHeight="1">
      <c r="A24" s="35">
        <v>17</v>
      </c>
      <c r="B24" s="29">
        <f t="shared" si="8"/>
        <v>16606.304325000001</v>
      </c>
      <c r="C24" s="42">
        <f t="shared" si="0"/>
        <v>3321.2608650000002</v>
      </c>
      <c r="D24" s="42">
        <f t="shared" si="9"/>
        <v>2771.7879800000001</v>
      </c>
      <c r="E24" s="40">
        <f t="shared" si="10"/>
        <v>1217.9524000000001</v>
      </c>
      <c r="F24" s="45">
        <f t="shared" si="1"/>
        <v>23917.305570000004</v>
      </c>
      <c r="G24" s="30">
        <v>1200</v>
      </c>
      <c r="H24" s="30">
        <f t="shared" si="2"/>
        <v>179.37979177500003</v>
      </c>
      <c r="I24" s="63">
        <f t="shared" si="3"/>
        <v>239.17305570000005</v>
      </c>
      <c r="J24" s="16"/>
      <c r="K24" s="35">
        <v>17</v>
      </c>
      <c r="L24" s="29">
        <f t="shared" si="11"/>
        <v>16661.759010000002</v>
      </c>
      <c r="M24" s="42">
        <f t="shared" si="4"/>
        <v>3332.3518020000006</v>
      </c>
      <c r="N24" s="42">
        <f t="shared" si="12"/>
        <v>2782.0011700000005</v>
      </c>
      <c r="O24" s="40">
        <f t="shared" si="13"/>
        <v>1217.9524000000001</v>
      </c>
      <c r="P24" s="45">
        <f t="shared" si="5"/>
        <v>23994.064382000004</v>
      </c>
      <c r="Q24" s="30">
        <v>1200</v>
      </c>
      <c r="R24" s="30">
        <f t="shared" si="6"/>
        <v>179.95548286500002</v>
      </c>
      <c r="S24" s="63">
        <f t="shared" si="7"/>
        <v>239.94064382000005</v>
      </c>
      <c r="T24" s="23"/>
      <c r="U24" s="23"/>
      <c r="V24" s="23"/>
      <c r="W24" s="24"/>
      <c r="X24" s="24"/>
      <c r="Y24" s="25"/>
      <c r="Z24" s="23"/>
      <c r="AA24" s="23"/>
      <c r="AB24" s="26"/>
    </row>
    <row r="25" spans="1:28" s="17" customFormat="1" ht="17.100000000000001" customHeight="1">
      <c r="A25" s="35">
        <v>18</v>
      </c>
      <c r="B25" s="29">
        <f t="shared" si="8"/>
        <v>16804.786049999999</v>
      </c>
      <c r="C25" s="42">
        <f t="shared" si="0"/>
        <v>3360.9572099999996</v>
      </c>
      <c r="D25" s="42">
        <f t="shared" si="9"/>
        <v>2804.9169200000001</v>
      </c>
      <c r="E25" s="40">
        <f t="shared" si="10"/>
        <v>1232.5096000000001</v>
      </c>
      <c r="F25" s="45">
        <f t="shared" si="1"/>
        <v>24203.16978</v>
      </c>
      <c r="G25" s="30">
        <v>1200</v>
      </c>
      <c r="H25" s="30">
        <f t="shared" si="2"/>
        <v>181.52377335</v>
      </c>
      <c r="I25" s="63">
        <f t="shared" si="3"/>
        <v>242.03169779999999</v>
      </c>
      <c r="J25" s="16"/>
      <c r="K25" s="35">
        <v>18</v>
      </c>
      <c r="L25" s="29">
        <f t="shared" si="11"/>
        <v>16860.903540000003</v>
      </c>
      <c r="M25" s="42">
        <f t="shared" si="4"/>
        <v>3372.1807080000003</v>
      </c>
      <c r="N25" s="42">
        <f t="shared" si="12"/>
        <v>2815.2521800000004</v>
      </c>
      <c r="O25" s="40">
        <f t="shared" si="13"/>
        <v>1232.5096000000001</v>
      </c>
      <c r="P25" s="45">
        <f t="shared" si="5"/>
        <v>24280.846028000004</v>
      </c>
      <c r="Q25" s="30">
        <v>1200</v>
      </c>
      <c r="R25" s="30">
        <f t="shared" si="6"/>
        <v>182.10634521000003</v>
      </c>
      <c r="S25" s="63">
        <f t="shared" si="7"/>
        <v>242.80846028000005</v>
      </c>
      <c r="T25" s="23"/>
      <c r="U25" s="23"/>
      <c r="V25" s="23"/>
      <c r="W25" s="24"/>
      <c r="X25" s="24"/>
      <c r="Y25" s="25"/>
      <c r="Z25" s="23"/>
      <c r="AA25" s="23"/>
      <c r="AB25" s="26"/>
    </row>
    <row r="26" spans="1:28" s="17" customFormat="1" ht="17.100000000000001" customHeight="1">
      <c r="A26" s="35">
        <v>19</v>
      </c>
      <c r="B26" s="29">
        <f t="shared" si="8"/>
        <v>17003.267775</v>
      </c>
      <c r="C26" s="42">
        <f t="shared" si="0"/>
        <v>3400.6535549999999</v>
      </c>
      <c r="D26" s="42">
        <f t="shared" si="9"/>
        <v>2838.0458600000002</v>
      </c>
      <c r="E26" s="40">
        <f t="shared" si="10"/>
        <v>1247.0668000000001</v>
      </c>
      <c r="F26" s="45">
        <f t="shared" si="1"/>
        <v>24489.033990000004</v>
      </c>
      <c r="G26" s="30">
        <v>1200</v>
      </c>
      <c r="H26" s="30">
        <f t="shared" si="2"/>
        <v>183.66775492500003</v>
      </c>
      <c r="I26" s="63">
        <f t="shared" si="3"/>
        <v>244.89033990000004</v>
      </c>
      <c r="J26" s="16"/>
      <c r="K26" s="35">
        <v>19</v>
      </c>
      <c r="L26" s="29">
        <f t="shared" si="11"/>
        <v>17060.048070000001</v>
      </c>
      <c r="M26" s="42">
        <f t="shared" si="4"/>
        <v>3412.0096140000005</v>
      </c>
      <c r="N26" s="42">
        <f t="shared" si="12"/>
        <v>2848.5031900000004</v>
      </c>
      <c r="O26" s="40">
        <f t="shared" si="13"/>
        <v>1247.0668000000001</v>
      </c>
      <c r="P26" s="45">
        <f t="shared" si="5"/>
        <v>24567.627673999999</v>
      </c>
      <c r="Q26" s="30">
        <v>1200</v>
      </c>
      <c r="R26" s="30">
        <f t="shared" si="6"/>
        <v>184.25720755499998</v>
      </c>
      <c r="S26" s="63">
        <f t="shared" si="7"/>
        <v>245.67627673999999</v>
      </c>
      <c r="T26" s="23"/>
      <c r="U26" s="23"/>
      <c r="V26" s="23"/>
      <c r="W26" s="24"/>
      <c r="X26" s="24"/>
      <c r="Y26" s="25"/>
      <c r="Z26" s="23"/>
      <c r="AA26" s="23"/>
      <c r="AB26" s="26"/>
    </row>
    <row r="27" spans="1:28" s="17" customFormat="1" ht="17.100000000000001" customHeight="1">
      <c r="A27" s="35">
        <v>20</v>
      </c>
      <c r="B27" s="29">
        <f t="shared" si="8"/>
        <v>17201.749499999998</v>
      </c>
      <c r="C27" s="42">
        <f t="shared" si="0"/>
        <v>3440.3498999999997</v>
      </c>
      <c r="D27" s="42">
        <f t="shared" si="9"/>
        <v>2871.1747999999998</v>
      </c>
      <c r="E27" s="40">
        <f t="shared" si="10"/>
        <v>1261.624</v>
      </c>
      <c r="F27" s="45">
        <f t="shared" si="1"/>
        <v>24774.8982</v>
      </c>
      <c r="G27" s="30">
        <v>1200</v>
      </c>
      <c r="H27" s="30">
        <f t="shared" si="2"/>
        <v>185.81173649999999</v>
      </c>
      <c r="I27" s="63">
        <f t="shared" si="3"/>
        <v>247.74898199999998</v>
      </c>
      <c r="J27" s="16"/>
      <c r="K27" s="35">
        <v>20</v>
      </c>
      <c r="L27" s="29">
        <f t="shared" si="11"/>
        <v>17259.192600000002</v>
      </c>
      <c r="M27" s="42">
        <f t="shared" si="4"/>
        <v>3451.8385200000007</v>
      </c>
      <c r="N27" s="42">
        <f t="shared" si="12"/>
        <v>2881.7542000000003</v>
      </c>
      <c r="O27" s="40">
        <f t="shared" si="13"/>
        <v>1261.624</v>
      </c>
      <c r="P27" s="45">
        <f t="shared" si="5"/>
        <v>24854.409320000002</v>
      </c>
      <c r="Q27" s="30">
        <v>1200</v>
      </c>
      <c r="R27" s="30">
        <f t="shared" si="6"/>
        <v>186.40806990000002</v>
      </c>
      <c r="S27" s="63">
        <f t="shared" si="7"/>
        <v>248.54409320000002</v>
      </c>
      <c r="T27" s="23"/>
      <c r="U27" s="23"/>
      <c r="V27" s="23"/>
      <c r="W27" s="24"/>
      <c r="X27" s="24"/>
      <c r="Y27" s="25"/>
      <c r="Z27" s="23"/>
      <c r="AA27" s="23"/>
      <c r="AB27" s="26"/>
    </row>
    <row r="28" spans="1:28" s="17" customFormat="1" ht="17.100000000000001" customHeight="1">
      <c r="A28" s="35">
        <v>21</v>
      </c>
      <c r="B28" s="29">
        <f t="shared" si="8"/>
        <v>17400.231225</v>
      </c>
      <c r="C28" s="42">
        <f t="shared" si="0"/>
        <v>3480.0462449999995</v>
      </c>
      <c r="D28" s="42">
        <f t="shared" si="9"/>
        <v>2904.3037400000003</v>
      </c>
      <c r="E28" s="40">
        <f t="shared" si="10"/>
        <v>1276.1812</v>
      </c>
      <c r="F28" s="45">
        <f t="shared" si="1"/>
        <v>25060.762409999999</v>
      </c>
      <c r="G28" s="30">
        <v>1200</v>
      </c>
      <c r="H28" s="30">
        <f t="shared" si="2"/>
        <v>187.95571807499999</v>
      </c>
      <c r="I28" s="63">
        <f t="shared" si="3"/>
        <v>250.60762409999998</v>
      </c>
      <c r="J28" s="16"/>
      <c r="K28" s="35">
        <v>21</v>
      </c>
      <c r="L28" s="29">
        <f t="shared" si="11"/>
        <v>17458.33713</v>
      </c>
      <c r="M28" s="42">
        <f t="shared" si="4"/>
        <v>3491.667426</v>
      </c>
      <c r="N28" s="42">
        <f t="shared" si="12"/>
        <v>2915.0052100000003</v>
      </c>
      <c r="O28" s="40">
        <f t="shared" si="13"/>
        <v>1276.1812</v>
      </c>
      <c r="P28" s="45">
        <f t="shared" si="5"/>
        <v>25141.190965999998</v>
      </c>
      <c r="Q28" s="30">
        <v>1200</v>
      </c>
      <c r="R28" s="30">
        <f t="shared" si="6"/>
        <v>188.55893224499999</v>
      </c>
      <c r="S28" s="63">
        <f t="shared" si="7"/>
        <v>251.41190965999999</v>
      </c>
      <c r="T28" s="23"/>
      <c r="U28" s="23"/>
      <c r="V28" s="23"/>
      <c r="W28" s="24"/>
      <c r="X28" s="24"/>
      <c r="Y28" s="25"/>
      <c r="Z28" s="23"/>
      <c r="AA28" s="23"/>
      <c r="AB28" s="26"/>
    </row>
    <row r="29" spans="1:28" s="17" customFormat="1" ht="17.100000000000001" customHeight="1">
      <c r="A29" s="35">
        <v>22</v>
      </c>
      <c r="B29" s="29">
        <f t="shared" si="8"/>
        <v>17598.712950000001</v>
      </c>
      <c r="C29" s="42">
        <f t="shared" si="0"/>
        <v>3519.7425900000003</v>
      </c>
      <c r="D29" s="42">
        <f t="shared" si="9"/>
        <v>2937.4326799999999</v>
      </c>
      <c r="E29" s="40">
        <f t="shared" si="10"/>
        <v>1290.7384</v>
      </c>
      <c r="F29" s="45">
        <f t="shared" si="1"/>
        <v>25346.626619999999</v>
      </c>
      <c r="G29" s="30">
        <v>1200</v>
      </c>
      <c r="H29" s="30">
        <f t="shared" si="2"/>
        <v>190.09969964999999</v>
      </c>
      <c r="I29" s="63">
        <f t="shared" si="3"/>
        <v>253.46626619999998</v>
      </c>
      <c r="J29" s="16"/>
      <c r="K29" s="35">
        <v>22</v>
      </c>
      <c r="L29" s="29">
        <f t="shared" si="11"/>
        <v>17657.481660000001</v>
      </c>
      <c r="M29" s="42">
        <f t="shared" si="4"/>
        <v>3531.4963320000006</v>
      </c>
      <c r="N29" s="42">
        <f t="shared" si="12"/>
        <v>2948.2562200000007</v>
      </c>
      <c r="O29" s="40">
        <f t="shared" si="13"/>
        <v>1290.7384</v>
      </c>
      <c r="P29" s="45">
        <f t="shared" si="5"/>
        <v>25427.972611999998</v>
      </c>
      <c r="Q29" s="30">
        <v>1200</v>
      </c>
      <c r="R29" s="30">
        <f t="shared" si="6"/>
        <v>190.70979458999997</v>
      </c>
      <c r="S29" s="63">
        <f t="shared" si="7"/>
        <v>254.27972611999996</v>
      </c>
      <c r="T29" s="23"/>
      <c r="U29" s="23"/>
      <c r="V29" s="23"/>
      <c r="W29" s="24"/>
      <c r="X29" s="24"/>
      <c r="Y29" s="25"/>
      <c r="Z29" s="23"/>
      <c r="AA29" s="23"/>
      <c r="AB29" s="26"/>
    </row>
    <row r="30" spans="1:28" s="17" customFormat="1" ht="17.100000000000001" customHeight="1">
      <c r="A30" s="35">
        <v>23</v>
      </c>
      <c r="B30" s="29">
        <f t="shared" si="8"/>
        <v>17797.194674999999</v>
      </c>
      <c r="C30" s="42">
        <f t="shared" si="0"/>
        <v>3559.4389350000001</v>
      </c>
      <c r="D30" s="42">
        <f t="shared" si="9"/>
        <v>2970.5616199999999</v>
      </c>
      <c r="E30" s="40">
        <f t="shared" si="10"/>
        <v>1305.2955999999999</v>
      </c>
      <c r="F30" s="45">
        <f t="shared" si="1"/>
        <v>25632.490829999999</v>
      </c>
      <c r="G30" s="30">
        <v>1200</v>
      </c>
      <c r="H30" s="30">
        <f t="shared" si="2"/>
        <v>192.24368122499999</v>
      </c>
      <c r="I30" s="63">
        <f t="shared" si="3"/>
        <v>256.3249083</v>
      </c>
      <c r="J30" s="16"/>
      <c r="K30" s="35">
        <v>23</v>
      </c>
      <c r="L30" s="29">
        <f t="shared" si="11"/>
        <v>17856.626190000003</v>
      </c>
      <c r="M30" s="42">
        <f t="shared" si="4"/>
        <v>3571.3252380000008</v>
      </c>
      <c r="N30" s="42">
        <f t="shared" si="12"/>
        <v>2981.5072300000006</v>
      </c>
      <c r="O30" s="40">
        <f t="shared" si="13"/>
        <v>1305.2955999999999</v>
      </c>
      <c r="P30" s="45">
        <f t="shared" si="5"/>
        <v>25714.754258000004</v>
      </c>
      <c r="Q30" s="30">
        <v>1200</v>
      </c>
      <c r="R30" s="30">
        <f t="shared" si="6"/>
        <v>192.86065693500004</v>
      </c>
      <c r="S30" s="63">
        <f t="shared" si="7"/>
        <v>257.14754258000005</v>
      </c>
      <c r="T30" s="23"/>
      <c r="U30" s="23"/>
      <c r="V30" s="23"/>
      <c r="W30" s="24"/>
      <c r="X30" s="24"/>
      <c r="Y30" s="25"/>
      <c r="Z30" s="23"/>
      <c r="AA30" s="23"/>
      <c r="AB30" s="26"/>
    </row>
    <row r="31" spans="1:28" s="17" customFormat="1" ht="17.100000000000001" customHeight="1">
      <c r="A31" s="35">
        <v>24</v>
      </c>
      <c r="B31" s="29">
        <f t="shared" si="8"/>
        <v>17995.6764</v>
      </c>
      <c r="C31" s="42">
        <f t="shared" si="0"/>
        <v>3599.13528</v>
      </c>
      <c r="D31" s="42">
        <f t="shared" si="9"/>
        <v>3003.69056</v>
      </c>
      <c r="E31" s="40">
        <f t="shared" si="10"/>
        <v>1319.8528000000001</v>
      </c>
      <c r="F31" s="45">
        <f t="shared" si="1"/>
        <v>25918.355039999999</v>
      </c>
      <c r="G31" s="30">
        <v>1200</v>
      </c>
      <c r="H31" s="30">
        <f t="shared" si="2"/>
        <v>194.38766279999999</v>
      </c>
      <c r="I31" s="63">
        <f t="shared" si="3"/>
        <v>259.1835504</v>
      </c>
      <c r="J31" s="16"/>
      <c r="K31" s="35">
        <v>24</v>
      </c>
      <c r="L31" s="29">
        <f t="shared" si="11"/>
        <v>18055.77072</v>
      </c>
      <c r="M31" s="42">
        <f t="shared" si="4"/>
        <v>3611.1541440000001</v>
      </c>
      <c r="N31" s="42">
        <f t="shared" si="12"/>
        <v>3014.7582400000006</v>
      </c>
      <c r="O31" s="40">
        <f t="shared" si="13"/>
        <v>1319.8528000000001</v>
      </c>
      <c r="P31" s="45">
        <f t="shared" si="5"/>
        <v>26001.535904</v>
      </c>
      <c r="Q31" s="30">
        <v>1200</v>
      </c>
      <c r="R31" s="30">
        <f t="shared" si="6"/>
        <v>195.01151928000002</v>
      </c>
      <c r="S31" s="63">
        <f t="shared" si="7"/>
        <v>260.01535904000002</v>
      </c>
      <c r="T31" s="23"/>
      <c r="U31" s="23"/>
      <c r="V31" s="23"/>
      <c r="W31" s="24"/>
      <c r="X31" s="24"/>
      <c r="Y31" s="25"/>
      <c r="Z31" s="23"/>
      <c r="AA31" s="23"/>
      <c r="AB31" s="26"/>
    </row>
    <row r="32" spans="1:28" s="17" customFormat="1" ht="17.100000000000001" customHeight="1" thickBot="1">
      <c r="A32" s="36">
        <v>25</v>
      </c>
      <c r="B32" s="32">
        <f t="shared" si="8"/>
        <v>18194.158124999998</v>
      </c>
      <c r="C32" s="65">
        <f t="shared" si="0"/>
        <v>3638.8316249999998</v>
      </c>
      <c r="D32" s="65">
        <f t="shared" si="9"/>
        <v>3036.8195000000001</v>
      </c>
      <c r="E32" s="41">
        <f t="shared" si="10"/>
        <v>1334.41</v>
      </c>
      <c r="F32" s="71">
        <f t="shared" si="1"/>
        <v>26204.219249999998</v>
      </c>
      <c r="G32" s="111">
        <v>1200</v>
      </c>
      <c r="H32" s="33">
        <f t="shared" si="2"/>
        <v>196.53164437499998</v>
      </c>
      <c r="I32" s="64">
        <f t="shared" si="3"/>
        <v>262.0421925</v>
      </c>
      <c r="J32" s="108"/>
      <c r="K32" s="36">
        <v>25</v>
      </c>
      <c r="L32" s="32">
        <f t="shared" si="11"/>
        <v>18254.915250000002</v>
      </c>
      <c r="M32" s="65">
        <f t="shared" si="4"/>
        <v>3650.9830500000007</v>
      </c>
      <c r="N32" s="65">
        <f t="shared" si="12"/>
        <v>3048.0092500000005</v>
      </c>
      <c r="O32" s="41">
        <f t="shared" si="13"/>
        <v>1334.41</v>
      </c>
      <c r="P32" s="71">
        <f t="shared" si="5"/>
        <v>26288.31755</v>
      </c>
      <c r="Q32" s="111">
        <v>1200</v>
      </c>
      <c r="R32" s="33">
        <f t="shared" si="6"/>
        <v>197.16238162499999</v>
      </c>
      <c r="S32" s="64">
        <f t="shared" si="7"/>
        <v>262.88317549999999</v>
      </c>
      <c r="T32" s="23"/>
      <c r="U32" s="23"/>
      <c r="V32" s="23"/>
      <c r="W32" s="24"/>
      <c r="X32" s="24"/>
      <c r="Y32" s="25"/>
      <c r="Z32" s="23"/>
      <c r="AA32" s="23"/>
      <c r="AB32" s="26"/>
    </row>
    <row r="33" spans="1:28" ht="14.25" hidden="1" customHeight="1">
      <c r="F33" s="7"/>
      <c r="G33" s="7"/>
      <c r="H33" s="7"/>
      <c r="I33" s="7"/>
      <c r="O33" s="66">
        <f t="shared" ref="O33:O34" si="14">+O32</f>
        <v>1334.41</v>
      </c>
      <c r="P33" s="7"/>
      <c r="Q33" s="7"/>
      <c r="R33" s="4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idden="1">
      <c r="F34" s="7"/>
      <c r="G34" s="7"/>
      <c r="H34" s="7"/>
      <c r="I34" s="7"/>
      <c r="O34" s="29">
        <f t="shared" si="14"/>
        <v>1334.41</v>
      </c>
      <c r="P34" s="7"/>
      <c r="Q34" s="7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>
      <c r="A35" s="105"/>
      <c r="B35" s="105"/>
      <c r="C35" s="105"/>
      <c r="D35" s="105"/>
      <c r="E35" s="105"/>
      <c r="F35" s="105"/>
      <c r="G35" s="105"/>
      <c r="H35" s="55"/>
      <c r="I35" s="55"/>
      <c r="K35" s="105"/>
      <c r="L35" s="105"/>
      <c r="M35" s="105"/>
      <c r="N35" s="105"/>
      <c r="O35" s="105"/>
      <c r="P35" s="105"/>
      <c r="Q35" s="105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7" spans="1:28">
      <c r="B37" s="76"/>
      <c r="F37" s="129"/>
    </row>
    <row r="39" spans="1:28">
      <c r="B39" s="101"/>
      <c r="C39" s="101"/>
      <c r="D39" s="101"/>
      <c r="E39" s="101"/>
      <c r="F39" s="101"/>
      <c r="G39" s="101"/>
      <c r="H39" s="101"/>
      <c r="I39" s="101"/>
      <c r="L39" s="101"/>
      <c r="M39" s="101"/>
      <c r="N39" s="101"/>
      <c r="O39"/>
      <c r="P39"/>
      <c r="Q39"/>
      <c r="R39"/>
    </row>
    <row r="40" spans="1:28">
      <c r="B40" s="101"/>
      <c r="C40" s="101"/>
      <c r="D40" s="101"/>
      <c r="E40" s="101"/>
      <c r="F40" s="127"/>
      <c r="G40" s="127"/>
      <c r="H40" s="127"/>
      <c r="I40" s="127"/>
    </row>
  </sheetData>
  <phoneticPr fontId="13" type="noConversion"/>
  <printOptions horizontalCentered="1"/>
  <pageMargins left="0.47244094488188981" right="0.47244094488188981" top="0.27559055118110237" bottom="0.98425196850393704" header="0.15748031496062992" footer="0"/>
  <pageSetup paperSize="5" scale="9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topLeftCell="L23" workbookViewId="0">
      <selection activeCell="S36" sqref="S36"/>
    </sheetView>
  </sheetViews>
  <sheetFormatPr baseColWidth="10" defaultRowHeight="12.75"/>
  <cols>
    <col min="1" max="4" width="7.7109375" customWidth="1"/>
    <col min="5" max="5" width="7.7109375" style="2" customWidth="1"/>
    <col min="6" max="7" width="9.85546875" style="3" customWidth="1"/>
    <col min="8" max="9" width="7.7109375" style="3" customWidth="1"/>
    <col min="10" max="10" width="23.5703125" customWidth="1"/>
    <col min="11" max="14" width="7.7109375" customWidth="1"/>
    <col min="15" max="15" width="7.7109375" style="2" customWidth="1"/>
    <col min="16" max="17" width="9.7109375" style="3" customWidth="1"/>
    <col min="18" max="18" width="7.7109375" style="2" customWidth="1"/>
    <col min="19" max="20" width="7.7109375" customWidth="1"/>
    <col min="21" max="21" width="8.7109375" customWidth="1"/>
    <col min="22" max="22" width="7.7109375" customWidth="1"/>
    <col min="23" max="25" width="8.7109375" customWidth="1"/>
    <col min="26" max="27" width="7.7109375" customWidth="1"/>
  </cols>
  <sheetData>
    <row r="1" spans="1:28" hidden="1"/>
    <row r="2" spans="1:28" ht="19.5">
      <c r="A2" s="68" t="s">
        <v>42</v>
      </c>
      <c r="K2" s="68" t="s">
        <v>42</v>
      </c>
    </row>
    <row r="3" spans="1:28" ht="13.5" thickBot="1">
      <c r="A3" s="27" t="s">
        <v>26</v>
      </c>
      <c r="S3" s="27" t="s">
        <v>38</v>
      </c>
    </row>
    <row r="4" spans="1:28" ht="13.5" thickBot="1">
      <c r="A4" s="3" t="s">
        <v>14</v>
      </c>
      <c r="E4" s="4"/>
      <c r="G4" s="69" t="str">
        <f>+'Maq.A- CH.Aut-Maq B'!H3</f>
        <v>ENERO a DICIEMBRE 2017</v>
      </c>
      <c r="H4" s="72"/>
      <c r="I4" s="74"/>
      <c r="J4" s="5"/>
      <c r="K4" s="3" t="s">
        <v>11</v>
      </c>
      <c r="O4" s="4"/>
      <c r="Q4" s="69" t="str">
        <f>+G4</f>
        <v>ENERO a DICIEMBRE 2017</v>
      </c>
      <c r="R4" s="72"/>
      <c r="S4" s="74"/>
      <c r="U4" s="21"/>
      <c r="V4" s="4"/>
      <c r="W4" s="5"/>
      <c r="X4" s="8"/>
      <c r="Y4" s="8"/>
      <c r="Z4" s="5"/>
      <c r="AA4" s="5"/>
      <c r="AB4" s="5"/>
    </row>
    <row r="5" spans="1:28" ht="21" customHeight="1" thickBot="1">
      <c r="R5" s="8"/>
      <c r="S5" s="5"/>
      <c r="T5" s="20"/>
      <c r="U5" s="21"/>
      <c r="V5" s="4"/>
      <c r="W5" s="5"/>
      <c r="X5" s="8"/>
      <c r="Y5" s="8"/>
      <c r="Z5" s="5"/>
      <c r="AA5" s="5"/>
      <c r="AB5" s="5"/>
    </row>
    <row r="6" spans="1:28" s="11" customFormat="1" ht="24.75" customHeight="1">
      <c r="A6" s="59" t="s">
        <v>2</v>
      </c>
      <c r="B6" s="60" t="s">
        <v>1</v>
      </c>
      <c r="C6" s="61" t="s">
        <v>3</v>
      </c>
      <c r="D6" s="112" t="s">
        <v>4</v>
      </c>
      <c r="E6" s="112" t="s">
        <v>48</v>
      </c>
      <c r="F6" s="60" t="s">
        <v>5</v>
      </c>
      <c r="G6" s="112" t="s">
        <v>55</v>
      </c>
      <c r="H6" s="60" t="s">
        <v>40</v>
      </c>
      <c r="I6" s="62" t="s">
        <v>41</v>
      </c>
      <c r="J6" s="15"/>
      <c r="K6" s="59" t="s">
        <v>2</v>
      </c>
      <c r="L6" s="60" t="s">
        <v>1</v>
      </c>
      <c r="M6" s="61" t="s">
        <v>3</v>
      </c>
      <c r="N6" s="112" t="s">
        <v>4</v>
      </c>
      <c r="O6" s="112" t="s">
        <v>48</v>
      </c>
      <c r="P6" s="60" t="s">
        <v>5</v>
      </c>
      <c r="Q6" s="112" t="s">
        <v>55</v>
      </c>
      <c r="R6" s="60" t="s">
        <v>40</v>
      </c>
      <c r="S6" s="62" t="s">
        <v>41</v>
      </c>
      <c r="T6" s="19"/>
      <c r="U6" s="19"/>
      <c r="V6" s="19"/>
      <c r="W6" s="19"/>
      <c r="X6" s="19"/>
      <c r="Y6" s="19"/>
      <c r="Z6" s="19"/>
      <c r="AA6" s="19"/>
      <c r="AB6" s="22"/>
    </row>
    <row r="7" spans="1:28" s="49" customFormat="1" ht="17.100000000000001" customHeight="1">
      <c r="A7" s="48" t="s">
        <v>6</v>
      </c>
      <c r="B7" s="42">
        <f>10181.29*1.3</f>
        <v>13235.677000000001</v>
      </c>
      <c r="C7" s="42">
        <f>B7*20/100</f>
        <v>2647.1354000000006</v>
      </c>
      <c r="D7" s="42">
        <f>1699.42*1.3</f>
        <v>2209.2460000000001</v>
      </c>
      <c r="E7" s="30">
        <v>970.48</v>
      </c>
      <c r="F7" s="45">
        <f>SUM(B7:E7)</f>
        <v>19062.538400000001</v>
      </c>
      <c r="G7" s="30">
        <v>1200</v>
      </c>
      <c r="H7" s="30">
        <f>F7/200*1.5</f>
        <v>142.96903800000001</v>
      </c>
      <c r="I7" s="63">
        <f>F7/200*2</f>
        <v>190.62538400000003</v>
      </c>
      <c r="J7" s="23"/>
      <c r="K7" s="48" t="s">
        <v>6</v>
      </c>
      <c r="L7" s="42">
        <f>10517.09*1.3</f>
        <v>13672.217000000001</v>
      </c>
      <c r="M7" s="42">
        <f>L7*20/100</f>
        <v>2734.4434000000001</v>
      </c>
      <c r="N7" s="42">
        <f>1761.08*1.3</f>
        <v>2289.404</v>
      </c>
      <c r="O7" s="30">
        <v>970.48</v>
      </c>
      <c r="P7" s="45">
        <f>SUM(L7:O7)</f>
        <v>19666.544399999999</v>
      </c>
      <c r="Q7" s="30">
        <v>1200</v>
      </c>
      <c r="R7" s="30">
        <f>P7/200*1.5</f>
        <v>147.49908299999998</v>
      </c>
      <c r="S7" s="63">
        <f>P7/200*2</f>
        <v>196.66544399999998</v>
      </c>
      <c r="T7" s="23"/>
      <c r="U7" s="23"/>
      <c r="V7" s="23"/>
      <c r="W7" s="24"/>
      <c r="X7" s="24"/>
      <c r="Y7" s="25"/>
      <c r="Z7" s="23"/>
      <c r="AA7" s="23"/>
      <c r="AB7" s="26"/>
    </row>
    <row r="8" spans="1:28" s="17" customFormat="1" ht="17.100000000000001" customHeight="1">
      <c r="A8" s="35">
        <v>1</v>
      </c>
      <c r="B8" s="29">
        <f>($B$7*1.5%*A8)+$B$7</f>
        <v>13434.212155000001</v>
      </c>
      <c r="C8" s="42">
        <f t="shared" ref="C8:C32" si="0">B8*20/100</f>
        <v>2686.842431</v>
      </c>
      <c r="D8" s="42">
        <f>+$D$7+$D$7*0.015*A8</f>
        <v>2242.3846899999999</v>
      </c>
      <c r="E8" s="40">
        <f>($E$7*1.5%*A8)+$E$7</f>
        <v>985.03719999999998</v>
      </c>
      <c r="F8" s="45">
        <f t="shared" ref="F8:F32" si="1">SUM(B8:E8)</f>
        <v>19348.476476</v>
      </c>
      <c r="G8" s="30">
        <v>1200</v>
      </c>
      <c r="H8" s="30">
        <f t="shared" ref="H8:H32" si="2">F8/200*1.5</f>
        <v>145.11357357</v>
      </c>
      <c r="I8" s="63">
        <f t="shared" ref="I8:I32" si="3">F8/200*2</f>
        <v>193.48476475999999</v>
      </c>
      <c r="J8" s="16"/>
      <c r="K8" s="35">
        <v>1</v>
      </c>
      <c r="L8" s="29">
        <f>($L$7*1.5%*K8)+$L$7</f>
        <v>13877.300255</v>
      </c>
      <c r="M8" s="42">
        <f t="shared" ref="M8:M32" si="4">L8*20/100</f>
        <v>2775.460051</v>
      </c>
      <c r="N8" s="42">
        <f>+$N$7+$N$7*0.015*K8</f>
        <v>2323.7450600000002</v>
      </c>
      <c r="O8" s="40">
        <f>($E$7*1.5%*K8)+$E$7</f>
        <v>985.03719999999998</v>
      </c>
      <c r="P8" s="45">
        <f t="shared" ref="P8:P32" si="5">SUM(L8:O8)</f>
        <v>19961.542566</v>
      </c>
      <c r="Q8" s="30">
        <v>1200</v>
      </c>
      <c r="R8" s="30">
        <f t="shared" ref="R8:R32" si="6">P8/200*1.5</f>
        <v>149.71156924499999</v>
      </c>
      <c r="S8" s="63">
        <f t="shared" ref="S8:S32" si="7">P8/200*2</f>
        <v>199.61542566</v>
      </c>
      <c r="T8" s="23"/>
      <c r="U8" s="23"/>
      <c r="V8" s="23"/>
      <c r="W8" s="24"/>
      <c r="X8" s="24"/>
      <c r="Y8" s="25"/>
      <c r="Z8" s="23"/>
      <c r="AA8" s="23"/>
      <c r="AB8" s="26"/>
    </row>
    <row r="9" spans="1:28" s="17" customFormat="1" ht="17.100000000000001" customHeight="1">
      <c r="A9" s="35">
        <v>2</v>
      </c>
      <c r="B9" s="29">
        <f t="shared" ref="B9:B32" si="8">($B$7*1.5%*A9)+$B$7</f>
        <v>13632.747310000001</v>
      </c>
      <c r="C9" s="42">
        <f t="shared" si="0"/>
        <v>2726.5494619999999</v>
      </c>
      <c r="D9" s="42">
        <f t="shared" ref="D9:D32" si="9">+$D$7+$D$7*0.015*A9</f>
        <v>2275.5233800000001</v>
      </c>
      <c r="E9" s="40">
        <f t="shared" ref="E9:E32" si="10">($E$7*1.5%*A9)+$E$7</f>
        <v>999.59440000000006</v>
      </c>
      <c r="F9" s="45">
        <f t="shared" si="1"/>
        <v>19634.414552000002</v>
      </c>
      <c r="G9" s="30">
        <v>1200</v>
      </c>
      <c r="H9" s="30">
        <f t="shared" si="2"/>
        <v>147.25810914000002</v>
      </c>
      <c r="I9" s="63">
        <f t="shared" si="3"/>
        <v>196.34414552000001</v>
      </c>
      <c r="J9" s="16"/>
      <c r="K9" s="35">
        <v>2</v>
      </c>
      <c r="L9" s="29">
        <f t="shared" ref="L9:L32" si="11">($L$7*1.5%*K9)+$L$7</f>
        <v>14082.38351</v>
      </c>
      <c r="M9" s="42">
        <f t="shared" si="4"/>
        <v>2816.4767019999999</v>
      </c>
      <c r="N9" s="42">
        <f t="shared" ref="N9:N32" si="12">+$N$7+$N$7*0.015*K9</f>
        <v>2358.0861199999999</v>
      </c>
      <c r="O9" s="40">
        <f t="shared" ref="O9:O32" si="13">($E$7*1.5%*K9)+$E$7</f>
        <v>999.59440000000006</v>
      </c>
      <c r="P9" s="45">
        <f t="shared" si="5"/>
        <v>20256.540732000001</v>
      </c>
      <c r="Q9" s="30">
        <v>1200</v>
      </c>
      <c r="R9" s="30">
        <f t="shared" si="6"/>
        <v>151.92405549</v>
      </c>
      <c r="S9" s="63">
        <f t="shared" si="7"/>
        <v>202.56540732000002</v>
      </c>
      <c r="T9" s="23"/>
      <c r="U9" s="23"/>
      <c r="V9" s="23"/>
      <c r="W9" s="24"/>
      <c r="X9" s="24"/>
      <c r="Y9" s="25"/>
      <c r="Z9" s="23"/>
      <c r="AA9" s="23"/>
      <c r="AB9" s="26"/>
    </row>
    <row r="10" spans="1:28" s="17" customFormat="1" ht="17.100000000000001" customHeight="1">
      <c r="A10" s="35">
        <v>3</v>
      </c>
      <c r="B10" s="29">
        <f t="shared" si="8"/>
        <v>13831.282465000002</v>
      </c>
      <c r="C10" s="42">
        <f t="shared" si="0"/>
        <v>2766.2564930000003</v>
      </c>
      <c r="D10" s="42">
        <f t="shared" si="9"/>
        <v>2308.6620700000003</v>
      </c>
      <c r="E10" s="40">
        <f t="shared" si="10"/>
        <v>1014.1516</v>
      </c>
      <c r="F10" s="45">
        <f t="shared" si="1"/>
        <v>19920.352628000004</v>
      </c>
      <c r="G10" s="30">
        <v>1200</v>
      </c>
      <c r="H10" s="30">
        <f t="shared" si="2"/>
        <v>149.40264471000003</v>
      </c>
      <c r="I10" s="63">
        <f t="shared" si="3"/>
        <v>199.20352628000003</v>
      </c>
      <c r="J10" s="16"/>
      <c r="K10" s="35">
        <v>3</v>
      </c>
      <c r="L10" s="29">
        <f t="shared" si="11"/>
        <v>14287.466765000001</v>
      </c>
      <c r="M10" s="42">
        <f t="shared" si="4"/>
        <v>2857.4933530000003</v>
      </c>
      <c r="N10" s="42">
        <f t="shared" si="12"/>
        <v>2392.4271800000001</v>
      </c>
      <c r="O10" s="40">
        <f t="shared" si="13"/>
        <v>1014.1516</v>
      </c>
      <c r="P10" s="45">
        <f t="shared" si="5"/>
        <v>20551.538898000003</v>
      </c>
      <c r="Q10" s="30">
        <v>1200</v>
      </c>
      <c r="R10" s="30">
        <f t="shared" si="6"/>
        <v>154.13654173500001</v>
      </c>
      <c r="S10" s="63">
        <f t="shared" si="7"/>
        <v>205.51538898000001</v>
      </c>
      <c r="T10" s="23"/>
      <c r="U10" s="23"/>
      <c r="V10" s="23"/>
      <c r="W10" s="24"/>
      <c r="X10" s="24"/>
      <c r="Y10" s="25"/>
      <c r="Z10" s="23"/>
      <c r="AA10" s="23"/>
      <c r="AB10" s="26"/>
    </row>
    <row r="11" spans="1:28" s="17" customFormat="1" ht="17.100000000000001" customHeight="1">
      <c r="A11" s="35">
        <v>4</v>
      </c>
      <c r="B11" s="29">
        <f t="shared" si="8"/>
        <v>14029.817620000002</v>
      </c>
      <c r="C11" s="42">
        <f t="shared" si="0"/>
        <v>2805.9635240000002</v>
      </c>
      <c r="D11" s="42">
        <f t="shared" si="9"/>
        <v>2341.8007600000001</v>
      </c>
      <c r="E11" s="40">
        <f t="shared" si="10"/>
        <v>1028.7088000000001</v>
      </c>
      <c r="F11" s="45">
        <f t="shared" si="1"/>
        <v>20206.290703999999</v>
      </c>
      <c r="G11" s="30">
        <v>1200</v>
      </c>
      <c r="H11" s="30">
        <f t="shared" si="2"/>
        <v>151.54718027999999</v>
      </c>
      <c r="I11" s="63">
        <f t="shared" si="3"/>
        <v>202.06290704</v>
      </c>
      <c r="J11" s="16"/>
      <c r="K11" s="35">
        <v>4</v>
      </c>
      <c r="L11" s="29">
        <f t="shared" si="11"/>
        <v>14492.550020000001</v>
      </c>
      <c r="M11" s="42">
        <f t="shared" si="4"/>
        <v>2898.5100040000002</v>
      </c>
      <c r="N11" s="42">
        <f t="shared" si="12"/>
        <v>2426.7682399999999</v>
      </c>
      <c r="O11" s="40">
        <f t="shared" si="13"/>
        <v>1028.7088000000001</v>
      </c>
      <c r="P11" s="45">
        <f t="shared" si="5"/>
        <v>20846.537064000004</v>
      </c>
      <c r="Q11" s="30">
        <v>1200</v>
      </c>
      <c r="R11" s="30">
        <f t="shared" si="6"/>
        <v>156.34902798000002</v>
      </c>
      <c r="S11" s="63">
        <f t="shared" si="7"/>
        <v>208.46537064000003</v>
      </c>
      <c r="T11" s="23"/>
      <c r="U11" s="23"/>
      <c r="V11" s="23"/>
      <c r="W11" s="24"/>
      <c r="X11" s="24"/>
      <c r="Y11" s="25"/>
      <c r="Z11" s="23"/>
      <c r="AA11" s="23"/>
      <c r="AB11" s="26"/>
    </row>
    <row r="12" spans="1:28" s="17" customFormat="1" ht="17.100000000000001" customHeight="1">
      <c r="A12" s="35">
        <v>5</v>
      </c>
      <c r="B12" s="29">
        <f t="shared" si="8"/>
        <v>14228.352775000001</v>
      </c>
      <c r="C12" s="42">
        <f t="shared" si="0"/>
        <v>2845.6705550000001</v>
      </c>
      <c r="D12" s="42">
        <f t="shared" si="9"/>
        <v>2374.9394499999999</v>
      </c>
      <c r="E12" s="40">
        <f t="shared" si="10"/>
        <v>1043.2660000000001</v>
      </c>
      <c r="F12" s="45">
        <f t="shared" si="1"/>
        <v>20492.228780000001</v>
      </c>
      <c r="G12" s="30">
        <v>1200</v>
      </c>
      <c r="H12" s="30">
        <f t="shared" si="2"/>
        <v>153.69171585000001</v>
      </c>
      <c r="I12" s="63">
        <f t="shared" si="3"/>
        <v>204.92228780000002</v>
      </c>
      <c r="J12" s="16"/>
      <c r="K12" s="35">
        <v>5</v>
      </c>
      <c r="L12" s="29">
        <f t="shared" si="11"/>
        <v>14697.633275</v>
      </c>
      <c r="M12" s="42">
        <f t="shared" si="4"/>
        <v>2939.5266550000001</v>
      </c>
      <c r="N12" s="42">
        <f t="shared" si="12"/>
        <v>2461.1093000000001</v>
      </c>
      <c r="O12" s="40">
        <f t="shared" si="13"/>
        <v>1043.2660000000001</v>
      </c>
      <c r="P12" s="45">
        <f t="shared" si="5"/>
        <v>21141.535230000001</v>
      </c>
      <c r="Q12" s="30">
        <v>1200</v>
      </c>
      <c r="R12" s="30">
        <f t="shared" si="6"/>
        <v>158.56151422500002</v>
      </c>
      <c r="S12" s="63">
        <f t="shared" si="7"/>
        <v>211.41535230000002</v>
      </c>
      <c r="T12" s="23"/>
      <c r="U12" s="23"/>
      <c r="V12" s="23"/>
      <c r="W12" s="24"/>
      <c r="X12" s="24"/>
      <c r="Y12" s="25"/>
      <c r="Z12" s="23"/>
      <c r="AA12" s="23"/>
      <c r="AB12" s="26"/>
    </row>
    <row r="13" spans="1:28" s="17" customFormat="1" ht="17.100000000000001" customHeight="1">
      <c r="A13" s="35">
        <v>6</v>
      </c>
      <c r="B13" s="29">
        <f t="shared" si="8"/>
        <v>14426.887930000001</v>
      </c>
      <c r="C13" s="42">
        <f t="shared" si="0"/>
        <v>2885.3775860000001</v>
      </c>
      <c r="D13" s="42">
        <f t="shared" si="9"/>
        <v>2408.0781400000001</v>
      </c>
      <c r="E13" s="40">
        <f t="shared" si="10"/>
        <v>1057.8232</v>
      </c>
      <c r="F13" s="45">
        <f t="shared" si="1"/>
        <v>20778.166856</v>
      </c>
      <c r="G13" s="30">
        <v>1200</v>
      </c>
      <c r="H13" s="30">
        <f t="shared" si="2"/>
        <v>155.83625142</v>
      </c>
      <c r="I13" s="63">
        <f t="shared" si="3"/>
        <v>207.78166855999999</v>
      </c>
      <c r="J13" s="16"/>
      <c r="K13" s="35">
        <v>6</v>
      </c>
      <c r="L13" s="29">
        <f t="shared" si="11"/>
        <v>14902.716530000002</v>
      </c>
      <c r="M13" s="42">
        <f t="shared" si="4"/>
        <v>2980.5433060000005</v>
      </c>
      <c r="N13" s="42">
        <f t="shared" si="12"/>
        <v>2495.4503599999998</v>
      </c>
      <c r="O13" s="40">
        <f t="shared" si="13"/>
        <v>1057.8232</v>
      </c>
      <c r="P13" s="45">
        <f t="shared" si="5"/>
        <v>21436.533395999999</v>
      </c>
      <c r="Q13" s="30">
        <v>1200</v>
      </c>
      <c r="R13" s="30">
        <f t="shared" si="6"/>
        <v>160.77400046999998</v>
      </c>
      <c r="S13" s="63">
        <f t="shared" si="7"/>
        <v>214.36533395999999</v>
      </c>
      <c r="T13" s="23"/>
      <c r="U13" s="23"/>
      <c r="V13" s="23"/>
      <c r="W13" s="24"/>
      <c r="X13" s="24"/>
      <c r="Y13" s="25"/>
      <c r="Z13" s="23"/>
      <c r="AA13" s="23"/>
      <c r="AB13" s="26"/>
    </row>
    <row r="14" spans="1:28" s="17" customFormat="1" ht="17.100000000000001" customHeight="1">
      <c r="A14" s="35">
        <v>7</v>
      </c>
      <c r="B14" s="29">
        <f t="shared" si="8"/>
        <v>14625.423085000002</v>
      </c>
      <c r="C14" s="42">
        <f t="shared" si="0"/>
        <v>2925.0846170000004</v>
      </c>
      <c r="D14" s="42">
        <f t="shared" si="9"/>
        <v>2441.2168300000003</v>
      </c>
      <c r="E14" s="40">
        <f t="shared" si="10"/>
        <v>1072.3804</v>
      </c>
      <c r="F14" s="45">
        <f t="shared" si="1"/>
        <v>21064.104932000002</v>
      </c>
      <c r="G14" s="30">
        <v>1200</v>
      </c>
      <c r="H14" s="30">
        <f t="shared" si="2"/>
        <v>157.98078699000001</v>
      </c>
      <c r="I14" s="63">
        <f t="shared" si="3"/>
        <v>210.64104932000001</v>
      </c>
      <c r="J14" s="16"/>
      <c r="K14" s="35">
        <v>7</v>
      </c>
      <c r="L14" s="29">
        <f t="shared" si="11"/>
        <v>15107.799785000001</v>
      </c>
      <c r="M14" s="42">
        <f t="shared" si="4"/>
        <v>3021.5599570000004</v>
      </c>
      <c r="N14" s="42">
        <f t="shared" si="12"/>
        <v>2529.79142</v>
      </c>
      <c r="O14" s="40">
        <f t="shared" si="13"/>
        <v>1072.3804</v>
      </c>
      <c r="P14" s="45">
        <f t="shared" si="5"/>
        <v>21731.531562000004</v>
      </c>
      <c r="Q14" s="30">
        <v>1200</v>
      </c>
      <c r="R14" s="30">
        <f t="shared" si="6"/>
        <v>162.98648671500001</v>
      </c>
      <c r="S14" s="63">
        <f t="shared" si="7"/>
        <v>217.31531562000004</v>
      </c>
      <c r="T14" s="23"/>
      <c r="U14" s="23"/>
      <c r="V14" s="23"/>
      <c r="W14" s="24"/>
      <c r="X14" s="24"/>
      <c r="Y14" s="25"/>
      <c r="Z14" s="23"/>
      <c r="AA14" s="23"/>
      <c r="AB14" s="26"/>
    </row>
    <row r="15" spans="1:28" s="17" customFormat="1" ht="17.100000000000001" customHeight="1">
      <c r="A15" s="35">
        <v>8</v>
      </c>
      <c r="B15" s="29">
        <f t="shared" si="8"/>
        <v>14823.958240000002</v>
      </c>
      <c r="C15" s="42">
        <f t="shared" si="0"/>
        <v>2964.7916480000004</v>
      </c>
      <c r="D15" s="42">
        <f t="shared" si="9"/>
        <v>2474.3555200000001</v>
      </c>
      <c r="E15" s="40">
        <f t="shared" si="10"/>
        <v>1086.9376</v>
      </c>
      <c r="F15" s="45">
        <f t="shared" si="1"/>
        <v>21350.043008000004</v>
      </c>
      <c r="G15" s="30">
        <v>1200</v>
      </c>
      <c r="H15" s="30">
        <f t="shared" si="2"/>
        <v>160.12532256000003</v>
      </c>
      <c r="I15" s="63">
        <f t="shared" si="3"/>
        <v>213.50043008000003</v>
      </c>
      <c r="J15" s="16"/>
      <c r="K15" s="35">
        <v>8</v>
      </c>
      <c r="L15" s="29">
        <f t="shared" si="11"/>
        <v>15312.883040000001</v>
      </c>
      <c r="M15" s="42">
        <f t="shared" si="4"/>
        <v>3062.5766080000003</v>
      </c>
      <c r="N15" s="42">
        <f t="shared" si="12"/>
        <v>2564.1324800000002</v>
      </c>
      <c r="O15" s="40">
        <f t="shared" si="13"/>
        <v>1086.9376</v>
      </c>
      <c r="P15" s="45">
        <f t="shared" si="5"/>
        <v>22026.529728000001</v>
      </c>
      <c r="Q15" s="30">
        <v>1200</v>
      </c>
      <c r="R15" s="30">
        <f t="shared" si="6"/>
        <v>165.19897296000002</v>
      </c>
      <c r="S15" s="63">
        <f t="shared" si="7"/>
        <v>220.26529728000003</v>
      </c>
      <c r="T15" s="23"/>
      <c r="U15" s="23"/>
      <c r="V15" s="23"/>
      <c r="W15" s="24"/>
      <c r="X15" s="24"/>
      <c r="Y15" s="25"/>
      <c r="Z15" s="23"/>
      <c r="AA15" s="23"/>
      <c r="AB15" s="26"/>
    </row>
    <row r="16" spans="1:28" s="17" customFormat="1" ht="17.100000000000001" customHeight="1">
      <c r="A16" s="35">
        <v>9</v>
      </c>
      <c r="B16" s="29">
        <f t="shared" si="8"/>
        <v>15022.493395000001</v>
      </c>
      <c r="C16" s="42">
        <f t="shared" si="0"/>
        <v>3004.4986790000003</v>
      </c>
      <c r="D16" s="42">
        <f t="shared" si="9"/>
        <v>2507.4942099999998</v>
      </c>
      <c r="E16" s="40">
        <f t="shared" si="10"/>
        <v>1101.4947999999999</v>
      </c>
      <c r="F16" s="45">
        <f t="shared" si="1"/>
        <v>21635.981084000003</v>
      </c>
      <c r="G16" s="30">
        <v>1200</v>
      </c>
      <c r="H16" s="30">
        <f t="shared" si="2"/>
        <v>162.26985813000002</v>
      </c>
      <c r="I16" s="63">
        <f t="shared" si="3"/>
        <v>216.35981084000002</v>
      </c>
      <c r="J16" s="16"/>
      <c r="K16" s="35">
        <v>9</v>
      </c>
      <c r="L16" s="29">
        <f t="shared" si="11"/>
        <v>15517.966295</v>
      </c>
      <c r="M16" s="42">
        <f t="shared" si="4"/>
        <v>3103.5932589999998</v>
      </c>
      <c r="N16" s="42">
        <f t="shared" si="12"/>
        <v>2598.47354</v>
      </c>
      <c r="O16" s="40">
        <f t="shared" si="13"/>
        <v>1101.4947999999999</v>
      </c>
      <c r="P16" s="45">
        <f t="shared" si="5"/>
        <v>22321.527893999999</v>
      </c>
      <c r="Q16" s="30">
        <v>1200</v>
      </c>
      <c r="R16" s="30">
        <f t="shared" si="6"/>
        <v>167.411459205</v>
      </c>
      <c r="S16" s="63">
        <f t="shared" si="7"/>
        <v>223.21527893999999</v>
      </c>
      <c r="T16" s="23"/>
      <c r="U16" s="23"/>
      <c r="V16" s="23"/>
      <c r="W16" s="24"/>
      <c r="X16" s="24"/>
      <c r="Y16" s="25"/>
      <c r="Z16" s="23"/>
      <c r="AA16" s="23"/>
      <c r="AB16" s="26"/>
    </row>
    <row r="17" spans="1:28" s="17" customFormat="1" ht="17.100000000000001" customHeight="1">
      <c r="A17" s="35">
        <v>10</v>
      </c>
      <c r="B17" s="29">
        <f t="shared" si="8"/>
        <v>15221.028550000001</v>
      </c>
      <c r="C17" s="42">
        <f t="shared" si="0"/>
        <v>3044.2057100000002</v>
      </c>
      <c r="D17" s="42">
        <f t="shared" si="9"/>
        <v>2540.6329000000001</v>
      </c>
      <c r="E17" s="40">
        <f t="shared" si="10"/>
        <v>1116.0520000000001</v>
      </c>
      <c r="F17" s="45">
        <f t="shared" si="1"/>
        <v>21921.919160000001</v>
      </c>
      <c r="G17" s="30">
        <v>1200</v>
      </c>
      <c r="H17" s="30">
        <f t="shared" si="2"/>
        <v>164.41439370000001</v>
      </c>
      <c r="I17" s="63">
        <f t="shared" si="3"/>
        <v>219.21919160000002</v>
      </c>
      <c r="J17" s="16"/>
      <c r="K17" s="35">
        <v>10</v>
      </c>
      <c r="L17" s="29">
        <f t="shared" si="11"/>
        <v>15723.04955</v>
      </c>
      <c r="M17" s="42">
        <f t="shared" si="4"/>
        <v>3144.6099099999997</v>
      </c>
      <c r="N17" s="42">
        <f t="shared" si="12"/>
        <v>2632.8146000000002</v>
      </c>
      <c r="O17" s="40">
        <f t="shared" si="13"/>
        <v>1116.0520000000001</v>
      </c>
      <c r="P17" s="45">
        <f t="shared" si="5"/>
        <v>22616.52606</v>
      </c>
      <c r="Q17" s="30">
        <v>1200</v>
      </c>
      <c r="R17" s="30">
        <f t="shared" si="6"/>
        <v>169.62394545000001</v>
      </c>
      <c r="S17" s="63">
        <f t="shared" si="7"/>
        <v>226.16526060000001</v>
      </c>
      <c r="T17" s="23"/>
      <c r="U17" s="23"/>
      <c r="V17" s="23"/>
      <c r="W17" s="24"/>
      <c r="X17" s="24"/>
      <c r="Y17" s="25"/>
      <c r="Z17" s="23"/>
      <c r="AA17" s="23"/>
      <c r="AB17" s="26"/>
    </row>
    <row r="18" spans="1:28" s="17" customFormat="1" ht="17.100000000000001" customHeight="1">
      <c r="A18" s="35">
        <v>11</v>
      </c>
      <c r="B18" s="29">
        <f t="shared" si="8"/>
        <v>15419.563705</v>
      </c>
      <c r="C18" s="42">
        <f t="shared" si="0"/>
        <v>3083.9127410000006</v>
      </c>
      <c r="D18" s="42">
        <f t="shared" si="9"/>
        <v>2573.7715900000003</v>
      </c>
      <c r="E18" s="40">
        <f t="shared" si="10"/>
        <v>1130.6092000000001</v>
      </c>
      <c r="F18" s="45">
        <f t="shared" si="1"/>
        <v>22207.857236</v>
      </c>
      <c r="G18" s="30">
        <v>1200</v>
      </c>
      <c r="H18" s="30">
        <f t="shared" si="2"/>
        <v>166.55892927000002</v>
      </c>
      <c r="I18" s="63">
        <f t="shared" si="3"/>
        <v>222.07857236000001</v>
      </c>
      <c r="J18" s="16"/>
      <c r="K18" s="35">
        <v>11</v>
      </c>
      <c r="L18" s="29">
        <f t="shared" si="11"/>
        <v>15928.132805000001</v>
      </c>
      <c r="M18" s="42">
        <f t="shared" si="4"/>
        <v>3185.626561</v>
      </c>
      <c r="N18" s="42">
        <f t="shared" si="12"/>
        <v>2667.1556599999999</v>
      </c>
      <c r="O18" s="40">
        <f t="shared" si="13"/>
        <v>1130.6092000000001</v>
      </c>
      <c r="P18" s="45">
        <f t="shared" si="5"/>
        <v>22911.524226000001</v>
      </c>
      <c r="Q18" s="30">
        <v>1200</v>
      </c>
      <c r="R18" s="30">
        <f t="shared" si="6"/>
        <v>171.83643169499999</v>
      </c>
      <c r="S18" s="63">
        <f t="shared" si="7"/>
        <v>229.11524226</v>
      </c>
      <c r="T18" s="23"/>
      <c r="U18" s="23"/>
      <c r="V18" s="23"/>
      <c r="W18" s="24"/>
      <c r="X18" s="24"/>
      <c r="Y18" s="25"/>
      <c r="Z18" s="23"/>
      <c r="AA18" s="23"/>
      <c r="AB18" s="26"/>
    </row>
    <row r="19" spans="1:28" s="17" customFormat="1" ht="17.100000000000001" customHeight="1">
      <c r="A19" s="35">
        <v>12</v>
      </c>
      <c r="B19" s="29">
        <f t="shared" si="8"/>
        <v>15618.098860000002</v>
      </c>
      <c r="C19" s="42">
        <f t="shared" si="0"/>
        <v>3123.619772</v>
      </c>
      <c r="D19" s="42">
        <f t="shared" si="9"/>
        <v>2606.9102800000001</v>
      </c>
      <c r="E19" s="40">
        <f t="shared" si="10"/>
        <v>1145.1664000000001</v>
      </c>
      <c r="F19" s="45">
        <f t="shared" si="1"/>
        <v>22493.795312000002</v>
      </c>
      <c r="G19" s="30">
        <v>1200</v>
      </c>
      <c r="H19" s="30">
        <f t="shared" si="2"/>
        <v>168.70346484000004</v>
      </c>
      <c r="I19" s="63">
        <f t="shared" si="3"/>
        <v>224.93795312000003</v>
      </c>
      <c r="J19" s="16"/>
      <c r="K19" s="35">
        <v>12</v>
      </c>
      <c r="L19" s="29">
        <f t="shared" si="11"/>
        <v>16133.216060000001</v>
      </c>
      <c r="M19" s="42">
        <f t="shared" si="4"/>
        <v>3226.6432119999999</v>
      </c>
      <c r="N19" s="42">
        <f t="shared" si="12"/>
        <v>2701.4967200000001</v>
      </c>
      <c r="O19" s="40">
        <f t="shared" si="13"/>
        <v>1145.1664000000001</v>
      </c>
      <c r="P19" s="45">
        <f t="shared" si="5"/>
        <v>23206.522391999999</v>
      </c>
      <c r="Q19" s="30">
        <v>1200</v>
      </c>
      <c r="R19" s="30">
        <f t="shared" si="6"/>
        <v>174.04891794</v>
      </c>
      <c r="S19" s="63">
        <f t="shared" si="7"/>
        <v>232.06522391999999</v>
      </c>
      <c r="T19" s="23"/>
      <c r="U19" s="23"/>
      <c r="V19" s="23"/>
      <c r="W19" s="24"/>
      <c r="X19" s="24"/>
      <c r="Y19" s="25"/>
      <c r="Z19" s="23"/>
      <c r="AA19" s="23"/>
      <c r="AB19" s="26"/>
    </row>
    <row r="20" spans="1:28" s="17" customFormat="1" ht="17.100000000000001" customHeight="1">
      <c r="A20" s="35">
        <v>13</v>
      </c>
      <c r="B20" s="29">
        <f t="shared" si="8"/>
        <v>15816.634015000001</v>
      </c>
      <c r="C20" s="42">
        <f t="shared" si="0"/>
        <v>3163.3268029999999</v>
      </c>
      <c r="D20" s="42">
        <f t="shared" si="9"/>
        <v>2640.0489699999998</v>
      </c>
      <c r="E20" s="40">
        <f t="shared" si="10"/>
        <v>1159.7236</v>
      </c>
      <c r="F20" s="45">
        <f t="shared" si="1"/>
        <v>22779.733388000001</v>
      </c>
      <c r="G20" s="30">
        <v>1200</v>
      </c>
      <c r="H20" s="30">
        <f t="shared" si="2"/>
        <v>170.84800041</v>
      </c>
      <c r="I20" s="63">
        <f t="shared" si="3"/>
        <v>227.79733388</v>
      </c>
      <c r="J20" s="16"/>
      <c r="K20" s="35">
        <v>13</v>
      </c>
      <c r="L20" s="29">
        <f t="shared" si="11"/>
        <v>16338.299315</v>
      </c>
      <c r="M20" s="42">
        <f t="shared" si="4"/>
        <v>3267.6598629999999</v>
      </c>
      <c r="N20" s="42">
        <f t="shared" si="12"/>
        <v>2735.8377799999998</v>
      </c>
      <c r="O20" s="40">
        <f t="shared" si="13"/>
        <v>1159.7236</v>
      </c>
      <c r="P20" s="45">
        <f t="shared" si="5"/>
        <v>23501.520558</v>
      </c>
      <c r="Q20" s="30">
        <v>1200</v>
      </c>
      <c r="R20" s="30">
        <f t="shared" si="6"/>
        <v>176.261404185</v>
      </c>
      <c r="S20" s="63">
        <f t="shared" si="7"/>
        <v>235.01520558000001</v>
      </c>
      <c r="T20" s="23"/>
      <c r="U20" s="23"/>
      <c r="V20" s="23"/>
      <c r="W20" s="24"/>
      <c r="X20" s="24"/>
      <c r="Y20" s="25"/>
      <c r="Z20" s="23"/>
      <c r="AA20" s="23"/>
      <c r="AB20" s="26"/>
    </row>
    <row r="21" spans="1:28" s="17" customFormat="1" ht="17.100000000000001" customHeight="1">
      <c r="A21" s="35">
        <v>14</v>
      </c>
      <c r="B21" s="29">
        <f t="shared" si="8"/>
        <v>16015.169170000001</v>
      </c>
      <c r="C21" s="42">
        <f t="shared" si="0"/>
        <v>3203.0338340000003</v>
      </c>
      <c r="D21" s="42">
        <f t="shared" si="9"/>
        <v>2673.1876600000001</v>
      </c>
      <c r="E21" s="40">
        <f t="shared" si="10"/>
        <v>1174.2808</v>
      </c>
      <c r="F21" s="45">
        <f t="shared" si="1"/>
        <v>23065.671464000003</v>
      </c>
      <c r="G21" s="30">
        <v>1200</v>
      </c>
      <c r="H21" s="30">
        <f t="shared" si="2"/>
        <v>172.99253598000001</v>
      </c>
      <c r="I21" s="63">
        <f t="shared" si="3"/>
        <v>230.65671464000002</v>
      </c>
      <c r="J21" s="16"/>
      <c r="K21" s="35">
        <v>14</v>
      </c>
      <c r="L21" s="29">
        <f t="shared" si="11"/>
        <v>16543.382570000002</v>
      </c>
      <c r="M21" s="42">
        <f t="shared" si="4"/>
        <v>3308.6765140000002</v>
      </c>
      <c r="N21" s="42">
        <f t="shared" si="12"/>
        <v>2770.17884</v>
      </c>
      <c r="O21" s="40">
        <f t="shared" si="13"/>
        <v>1174.2808</v>
      </c>
      <c r="P21" s="45">
        <f t="shared" si="5"/>
        <v>23796.518724000001</v>
      </c>
      <c r="Q21" s="30">
        <v>1200</v>
      </c>
      <c r="R21" s="30">
        <f t="shared" si="6"/>
        <v>178.47389043000001</v>
      </c>
      <c r="S21" s="63">
        <f t="shared" si="7"/>
        <v>237.96518724000001</v>
      </c>
      <c r="T21" s="23"/>
      <c r="U21" s="23"/>
      <c r="V21" s="23"/>
      <c r="W21" s="24"/>
      <c r="X21" s="24"/>
      <c r="Y21" s="25"/>
      <c r="Z21" s="23"/>
      <c r="AA21" s="23"/>
      <c r="AB21" s="26"/>
    </row>
    <row r="22" spans="1:28" s="17" customFormat="1" ht="17.100000000000001" customHeight="1">
      <c r="A22" s="35">
        <v>15</v>
      </c>
      <c r="B22" s="29">
        <f t="shared" si="8"/>
        <v>16213.704325000002</v>
      </c>
      <c r="C22" s="42">
        <f t="shared" si="0"/>
        <v>3242.7408650000002</v>
      </c>
      <c r="D22" s="42">
        <f t="shared" si="9"/>
        <v>2706.3263500000003</v>
      </c>
      <c r="E22" s="40">
        <f t="shared" si="10"/>
        <v>1188.838</v>
      </c>
      <c r="F22" s="45">
        <f t="shared" si="1"/>
        <v>23351.609540000001</v>
      </c>
      <c r="G22" s="30">
        <v>1200</v>
      </c>
      <c r="H22" s="30">
        <f t="shared" si="2"/>
        <v>175.13707155</v>
      </c>
      <c r="I22" s="63">
        <f t="shared" si="3"/>
        <v>233.51609540000001</v>
      </c>
      <c r="J22" s="16"/>
      <c r="K22" s="35">
        <v>15</v>
      </c>
      <c r="L22" s="29">
        <f t="shared" si="11"/>
        <v>16748.465824999999</v>
      </c>
      <c r="M22" s="42">
        <f t="shared" si="4"/>
        <v>3349.6931649999997</v>
      </c>
      <c r="N22" s="42">
        <f t="shared" si="12"/>
        <v>2804.5199000000002</v>
      </c>
      <c r="O22" s="40">
        <f t="shared" si="13"/>
        <v>1188.838</v>
      </c>
      <c r="P22" s="45">
        <f t="shared" si="5"/>
        <v>24091.516889999999</v>
      </c>
      <c r="Q22" s="30">
        <v>1200</v>
      </c>
      <c r="R22" s="30">
        <f t="shared" si="6"/>
        <v>180.68637667499999</v>
      </c>
      <c r="S22" s="63">
        <f t="shared" si="7"/>
        <v>240.9151689</v>
      </c>
      <c r="T22" s="23"/>
      <c r="U22" s="23"/>
      <c r="V22" s="23"/>
      <c r="W22" s="24"/>
      <c r="X22" s="24"/>
      <c r="Y22" s="25"/>
      <c r="Z22" s="23"/>
      <c r="AA22" s="23"/>
      <c r="AB22" s="26"/>
    </row>
    <row r="23" spans="1:28" s="17" customFormat="1" ht="17.100000000000001" customHeight="1">
      <c r="A23" s="35">
        <v>16</v>
      </c>
      <c r="B23" s="29">
        <f t="shared" si="8"/>
        <v>16412.23948</v>
      </c>
      <c r="C23" s="42">
        <f t="shared" si="0"/>
        <v>3282.4478960000001</v>
      </c>
      <c r="D23" s="42">
        <f t="shared" si="9"/>
        <v>2739.46504</v>
      </c>
      <c r="E23" s="40">
        <f t="shared" si="10"/>
        <v>1203.3951999999999</v>
      </c>
      <c r="F23" s="45">
        <f t="shared" si="1"/>
        <v>23637.547616</v>
      </c>
      <c r="G23" s="30">
        <v>1200</v>
      </c>
      <c r="H23" s="30">
        <f t="shared" si="2"/>
        <v>177.28160711999999</v>
      </c>
      <c r="I23" s="63">
        <f t="shared" si="3"/>
        <v>236.37547616000001</v>
      </c>
      <c r="J23" s="16"/>
      <c r="K23" s="35">
        <v>16</v>
      </c>
      <c r="L23" s="29">
        <f t="shared" si="11"/>
        <v>16953.549080000001</v>
      </c>
      <c r="M23" s="42">
        <f t="shared" si="4"/>
        <v>3390.709816</v>
      </c>
      <c r="N23" s="42">
        <f t="shared" si="12"/>
        <v>2838.86096</v>
      </c>
      <c r="O23" s="40">
        <f t="shared" si="13"/>
        <v>1203.3951999999999</v>
      </c>
      <c r="P23" s="45">
        <f t="shared" si="5"/>
        <v>24386.515055999997</v>
      </c>
      <c r="Q23" s="30">
        <v>1200</v>
      </c>
      <c r="R23" s="30">
        <f t="shared" si="6"/>
        <v>182.89886291999997</v>
      </c>
      <c r="S23" s="63">
        <f t="shared" si="7"/>
        <v>243.86515055999996</v>
      </c>
      <c r="T23" s="23"/>
      <c r="U23" s="23"/>
      <c r="V23" s="23"/>
      <c r="W23" s="24"/>
      <c r="X23" s="24"/>
      <c r="Y23" s="25"/>
      <c r="Z23" s="23"/>
      <c r="AA23" s="23"/>
      <c r="AB23" s="26"/>
    </row>
    <row r="24" spans="1:28" s="17" customFormat="1" ht="17.100000000000001" customHeight="1">
      <c r="A24" s="35">
        <v>17</v>
      </c>
      <c r="B24" s="29">
        <f t="shared" si="8"/>
        <v>16610.774635000002</v>
      </c>
      <c r="C24" s="42">
        <f t="shared" si="0"/>
        <v>3322.1549270000005</v>
      </c>
      <c r="D24" s="42">
        <f t="shared" si="9"/>
        <v>2772.6037299999998</v>
      </c>
      <c r="E24" s="40">
        <f t="shared" si="10"/>
        <v>1217.9524000000001</v>
      </c>
      <c r="F24" s="45">
        <f t="shared" si="1"/>
        <v>23923.485692000002</v>
      </c>
      <c r="G24" s="30">
        <v>1200</v>
      </c>
      <c r="H24" s="30">
        <f t="shared" si="2"/>
        <v>179.42614269000001</v>
      </c>
      <c r="I24" s="63">
        <f t="shared" si="3"/>
        <v>239.23485692000003</v>
      </c>
      <c r="J24" s="16"/>
      <c r="K24" s="35">
        <v>17</v>
      </c>
      <c r="L24" s="29">
        <f t="shared" si="11"/>
        <v>17158.632335000002</v>
      </c>
      <c r="M24" s="42">
        <f t="shared" si="4"/>
        <v>3431.7264670000004</v>
      </c>
      <c r="N24" s="42">
        <f t="shared" si="12"/>
        <v>2873.2020199999997</v>
      </c>
      <c r="O24" s="40">
        <f t="shared" si="13"/>
        <v>1217.9524000000001</v>
      </c>
      <c r="P24" s="45">
        <f t="shared" si="5"/>
        <v>24681.513222000001</v>
      </c>
      <c r="Q24" s="30">
        <v>1200</v>
      </c>
      <c r="R24" s="30">
        <f t="shared" si="6"/>
        <v>185.11134916500001</v>
      </c>
      <c r="S24" s="63">
        <f t="shared" si="7"/>
        <v>246.81513222000001</v>
      </c>
      <c r="T24" s="23"/>
      <c r="U24" s="23"/>
      <c r="V24" s="23"/>
      <c r="W24" s="24"/>
      <c r="X24" s="24"/>
      <c r="Y24" s="25"/>
      <c r="Z24" s="23"/>
      <c r="AA24" s="23"/>
      <c r="AB24" s="26"/>
    </row>
    <row r="25" spans="1:28" s="17" customFormat="1" ht="17.100000000000001" customHeight="1">
      <c r="A25" s="35">
        <v>18</v>
      </c>
      <c r="B25" s="29">
        <f t="shared" si="8"/>
        <v>16809.309790000003</v>
      </c>
      <c r="C25" s="42">
        <f t="shared" si="0"/>
        <v>3361.8619580000004</v>
      </c>
      <c r="D25" s="42">
        <f t="shared" si="9"/>
        <v>2805.74242</v>
      </c>
      <c r="E25" s="40">
        <f t="shared" si="10"/>
        <v>1232.5096000000001</v>
      </c>
      <c r="F25" s="45">
        <f t="shared" si="1"/>
        <v>24209.423768000004</v>
      </c>
      <c r="G25" s="30">
        <v>1200</v>
      </c>
      <c r="H25" s="30">
        <f t="shared" si="2"/>
        <v>181.57067826000002</v>
      </c>
      <c r="I25" s="63">
        <f t="shared" si="3"/>
        <v>242.09423768000005</v>
      </c>
      <c r="J25" s="16"/>
      <c r="K25" s="35">
        <v>18</v>
      </c>
      <c r="L25" s="29">
        <f t="shared" si="11"/>
        <v>17363.71559</v>
      </c>
      <c r="M25" s="42">
        <f t="shared" si="4"/>
        <v>3472.7431180000003</v>
      </c>
      <c r="N25" s="42">
        <f t="shared" si="12"/>
        <v>2907.5430799999999</v>
      </c>
      <c r="O25" s="40">
        <f t="shared" si="13"/>
        <v>1232.5096000000001</v>
      </c>
      <c r="P25" s="45">
        <f t="shared" si="5"/>
        <v>24976.511387999999</v>
      </c>
      <c r="Q25" s="30">
        <v>1200</v>
      </c>
      <c r="R25" s="30">
        <f t="shared" si="6"/>
        <v>187.32383541000002</v>
      </c>
      <c r="S25" s="63">
        <f t="shared" si="7"/>
        <v>249.76511388</v>
      </c>
      <c r="T25" s="23"/>
      <c r="U25" s="23"/>
      <c r="V25" s="23"/>
      <c r="W25" s="24"/>
      <c r="X25" s="24"/>
      <c r="Y25" s="25"/>
      <c r="Z25" s="23"/>
      <c r="AA25" s="23"/>
      <c r="AB25" s="26"/>
    </row>
    <row r="26" spans="1:28" s="17" customFormat="1" ht="17.100000000000001" customHeight="1">
      <c r="A26" s="35">
        <v>19</v>
      </c>
      <c r="B26" s="29">
        <f t="shared" si="8"/>
        <v>17007.844945000001</v>
      </c>
      <c r="C26" s="42">
        <f t="shared" si="0"/>
        <v>3401.5689890000003</v>
      </c>
      <c r="D26" s="42">
        <f t="shared" si="9"/>
        <v>2838.8811100000003</v>
      </c>
      <c r="E26" s="40">
        <f t="shared" si="10"/>
        <v>1247.0668000000001</v>
      </c>
      <c r="F26" s="45">
        <f t="shared" si="1"/>
        <v>24495.361843999999</v>
      </c>
      <c r="G26" s="30">
        <v>1200</v>
      </c>
      <c r="H26" s="30">
        <f t="shared" si="2"/>
        <v>183.71521382999998</v>
      </c>
      <c r="I26" s="63">
        <f t="shared" si="3"/>
        <v>244.95361843999999</v>
      </c>
      <c r="J26" s="16"/>
      <c r="K26" s="35">
        <v>19</v>
      </c>
      <c r="L26" s="29">
        <f t="shared" si="11"/>
        <v>17568.798845000001</v>
      </c>
      <c r="M26" s="42">
        <f t="shared" si="4"/>
        <v>3513.7597690000002</v>
      </c>
      <c r="N26" s="42">
        <f t="shared" si="12"/>
        <v>2941.8841400000001</v>
      </c>
      <c r="O26" s="40">
        <f t="shared" si="13"/>
        <v>1247.0668000000001</v>
      </c>
      <c r="P26" s="45">
        <f t="shared" si="5"/>
        <v>25271.509554000004</v>
      </c>
      <c r="Q26" s="30">
        <v>1200</v>
      </c>
      <c r="R26" s="30">
        <f t="shared" si="6"/>
        <v>189.53632165500005</v>
      </c>
      <c r="S26" s="63">
        <f t="shared" si="7"/>
        <v>252.71509554000005</v>
      </c>
      <c r="T26" s="23"/>
      <c r="U26" s="23"/>
      <c r="V26" s="23"/>
      <c r="W26" s="24"/>
      <c r="X26" s="24"/>
      <c r="Y26" s="25"/>
      <c r="Z26" s="23"/>
      <c r="AA26" s="23"/>
      <c r="AB26" s="26"/>
    </row>
    <row r="27" spans="1:28" s="17" customFormat="1" ht="17.100000000000001" customHeight="1">
      <c r="A27" s="35">
        <v>20</v>
      </c>
      <c r="B27" s="29">
        <f t="shared" si="8"/>
        <v>17206.380100000002</v>
      </c>
      <c r="C27" s="42">
        <f t="shared" si="0"/>
        <v>3441.2760200000007</v>
      </c>
      <c r="D27" s="42">
        <f t="shared" si="9"/>
        <v>2872.0198</v>
      </c>
      <c r="E27" s="40">
        <f t="shared" si="10"/>
        <v>1261.624</v>
      </c>
      <c r="F27" s="45">
        <f t="shared" si="1"/>
        <v>24781.299920000001</v>
      </c>
      <c r="G27" s="30">
        <v>1200</v>
      </c>
      <c r="H27" s="30">
        <f t="shared" si="2"/>
        <v>185.8597494</v>
      </c>
      <c r="I27" s="63">
        <f t="shared" si="3"/>
        <v>247.81299920000001</v>
      </c>
      <c r="J27" s="16"/>
      <c r="K27" s="35">
        <v>20</v>
      </c>
      <c r="L27" s="29">
        <f t="shared" si="11"/>
        <v>17773.882100000003</v>
      </c>
      <c r="M27" s="42">
        <f t="shared" si="4"/>
        <v>3554.7764200000006</v>
      </c>
      <c r="N27" s="42">
        <f t="shared" si="12"/>
        <v>2976.2251999999999</v>
      </c>
      <c r="O27" s="40">
        <f t="shared" si="13"/>
        <v>1261.624</v>
      </c>
      <c r="P27" s="45">
        <f t="shared" si="5"/>
        <v>25566.507720000005</v>
      </c>
      <c r="Q27" s="30">
        <v>1200</v>
      </c>
      <c r="R27" s="30">
        <f t="shared" si="6"/>
        <v>191.74880790000003</v>
      </c>
      <c r="S27" s="63">
        <f t="shared" si="7"/>
        <v>255.66507720000004</v>
      </c>
      <c r="T27" s="23"/>
      <c r="U27" s="23"/>
      <c r="V27" s="23"/>
      <c r="W27" s="24"/>
      <c r="X27" s="24"/>
      <c r="Y27" s="25"/>
      <c r="Z27" s="23"/>
      <c r="AA27" s="23"/>
      <c r="AB27" s="26"/>
    </row>
    <row r="28" spans="1:28" s="17" customFormat="1" ht="17.100000000000001" customHeight="1">
      <c r="A28" s="35">
        <v>21</v>
      </c>
      <c r="B28" s="29">
        <f t="shared" si="8"/>
        <v>17404.915255</v>
      </c>
      <c r="C28" s="42">
        <f t="shared" si="0"/>
        <v>3480.9830510000002</v>
      </c>
      <c r="D28" s="42">
        <f t="shared" si="9"/>
        <v>2905.1584899999998</v>
      </c>
      <c r="E28" s="40">
        <f t="shared" si="10"/>
        <v>1276.1812</v>
      </c>
      <c r="F28" s="45">
        <f t="shared" si="1"/>
        <v>25067.237995999996</v>
      </c>
      <c r="G28" s="30">
        <v>1200</v>
      </c>
      <c r="H28" s="30">
        <f t="shared" si="2"/>
        <v>188.00428496999999</v>
      </c>
      <c r="I28" s="63">
        <f t="shared" si="3"/>
        <v>250.67237995999997</v>
      </c>
      <c r="J28" s="16"/>
      <c r="K28" s="35">
        <v>21</v>
      </c>
      <c r="L28" s="29">
        <f t="shared" si="11"/>
        <v>17978.965355</v>
      </c>
      <c r="M28" s="42">
        <f t="shared" si="4"/>
        <v>3595.7930709999996</v>
      </c>
      <c r="N28" s="42">
        <f t="shared" si="12"/>
        <v>3010.5662600000001</v>
      </c>
      <c r="O28" s="40">
        <f t="shared" si="13"/>
        <v>1276.1812</v>
      </c>
      <c r="P28" s="45">
        <f t="shared" si="5"/>
        <v>25861.505885999999</v>
      </c>
      <c r="Q28" s="30">
        <v>1200</v>
      </c>
      <c r="R28" s="30">
        <f t="shared" si="6"/>
        <v>193.96129414499998</v>
      </c>
      <c r="S28" s="63">
        <f t="shared" si="7"/>
        <v>258.61505885999998</v>
      </c>
      <c r="T28" s="23"/>
      <c r="U28" s="23"/>
      <c r="V28" s="23"/>
      <c r="W28" s="24"/>
      <c r="X28" s="24"/>
      <c r="Y28" s="25"/>
      <c r="Z28" s="23"/>
      <c r="AA28" s="23"/>
      <c r="AB28" s="26"/>
    </row>
    <row r="29" spans="1:28" s="17" customFormat="1" ht="17.100000000000001" customHeight="1">
      <c r="A29" s="35">
        <v>22</v>
      </c>
      <c r="B29" s="29">
        <f t="shared" si="8"/>
        <v>17603.450410000001</v>
      </c>
      <c r="C29" s="42">
        <f t="shared" si="0"/>
        <v>3520.6900820000005</v>
      </c>
      <c r="D29" s="42">
        <f t="shared" si="9"/>
        <v>2938.29718</v>
      </c>
      <c r="E29" s="40">
        <f t="shared" si="10"/>
        <v>1290.7384</v>
      </c>
      <c r="F29" s="45">
        <f t="shared" si="1"/>
        <v>25353.176072000002</v>
      </c>
      <c r="G29" s="30">
        <v>1200</v>
      </c>
      <c r="H29" s="30">
        <f t="shared" si="2"/>
        <v>190.14882054000003</v>
      </c>
      <c r="I29" s="63">
        <f t="shared" si="3"/>
        <v>253.53176072000002</v>
      </c>
      <c r="J29" s="16"/>
      <c r="K29" s="35">
        <v>22</v>
      </c>
      <c r="L29" s="29">
        <f t="shared" si="11"/>
        <v>18184.048610000002</v>
      </c>
      <c r="M29" s="42">
        <f t="shared" si="4"/>
        <v>3636.809722</v>
      </c>
      <c r="N29" s="42">
        <f t="shared" si="12"/>
        <v>3044.9073200000003</v>
      </c>
      <c r="O29" s="40">
        <f t="shared" si="13"/>
        <v>1290.7384</v>
      </c>
      <c r="P29" s="45">
        <f t="shared" si="5"/>
        <v>26156.504052</v>
      </c>
      <c r="Q29" s="30">
        <v>1200</v>
      </c>
      <c r="R29" s="30">
        <f t="shared" si="6"/>
        <v>196.17378039000002</v>
      </c>
      <c r="S29" s="63">
        <f t="shared" si="7"/>
        <v>261.56504052000003</v>
      </c>
      <c r="T29" s="23"/>
      <c r="U29" s="23"/>
      <c r="V29" s="23"/>
      <c r="W29" s="24"/>
      <c r="X29" s="24"/>
      <c r="Y29" s="25"/>
      <c r="Z29" s="23"/>
      <c r="AA29" s="23"/>
      <c r="AB29" s="26"/>
    </row>
    <row r="30" spans="1:28" s="17" customFormat="1" ht="17.100000000000001" customHeight="1">
      <c r="A30" s="35">
        <v>23</v>
      </c>
      <c r="B30" s="29">
        <f t="shared" si="8"/>
        <v>17801.985565000003</v>
      </c>
      <c r="C30" s="42">
        <f t="shared" si="0"/>
        <v>3560.3971130000009</v>
      </c>
      <c r="D30" s="42">
        <f t="shared" si="9"/>
        <v>2971.4358700000003</v>
      </c>
      <c r="E30" s="40">
        <f t="shared" si="10"/>
        <v>1305.2955999999999</v>
      </c>
      <c r="F30" s="45">
        <f t="shared" si="1"/>
        <v>25639.114148000004</v>
      </c>
      <c r="G30" s="30">
        <v>1200</v>
      </c>
      <c r="H30" s="30">
        <f t="shared" si="2"/>
        <v>192.29335611000005</v>
      </c>
      <c r="I30" s="63">
        <f t="shared" si="3"/>
        <v>256.39114148000004</v>
      </c>
      <c r="J30" s="16"/>
      <c r="K30" s="35">
        <v>23</v>
      </c>
      <c r="L30" s="29">
        <f t="shared" si="11"/>
        <v>18389.131865000003</v>
      </c>
      <c r="M30" s="42">
        <f t="shared" si="4"/>
        <v>3677.8263730000008</v>
      </c>
      <c r="N30" s="42">
        <f t="shared" si="12"/>
        <v>3079.24838</v>
      </c>
      <c r="O30" s="40">
        <f t="shared" si="13"/>
        <v>1305.2955999999999</v>
      </c>
      <c r="P30" s="45">
        <f t="shared" si="5"/>
        <v>26451.502218000005</v>
      </c>
      <c r="Q30" s="30">
        <v>1200</v>
      </c>
      <c r="R30" s="30">
        <f t="shared" si="6"/>
        <v>198.38626663500006</v>
      </c>
      <c r="S30" s="63">
        <f t="shared" si="7"/>
        <v>264.51502218000007</v>
      </c>
      <c r="T30" s="23"/>
      <c r="U30" s="23"/>
      <c r="V30" s="23"/>
      <c r="W30" s="24"/>
      <c r="X30" s="24"/>
      <c r="Y30" s="25"/>
      <c r="Z30" s="23"/>
      <c r="AA30" s="23"/>
      <c r="AB30" s="26"/>
    </row>
    <row r="31" spans="1:28" s="17" customFormat="1" ht="17.100000000000001" customHeight="1">
      <c r="A31" s="35">
        <v>24</v>
      </c>
      <c r="B31" s="29">
        <f t="shared" si="8"/>
        <v>18000.52072</v>
      </c>
      <c r="C31" s="42">
        <f t="shared" si="0"/>
        <v>3600.1041439999999</v>
      </c>
      <c r="D31" s="42">
        <f t="shared" si="9"/>
        <v>3004.57456</v>
      </c>
      <c r="E31" s="40">
        <f t="shared" si="10"/>
        <v>1319.8528000000001</v>
      </c>
      <c r="F31" s="45">
        <f t="shared" si="1"/>
        <v>25925.052224000003</v>
      </c>
      <c r="G31" s="30">
        <v>1200</v>
      </c>
      <c r="H31" s="30">
        <f t="shared" si="2"/>
        <v>194.43789168000001</v>
      </c>
      <c r="I31" s="63">
        <f t="shared" si="3"/>
        <v>259.25052224000001</v>
      </c>
      <c r="J31" s="16"/>
      <c r="K31" s="35">
        <v>24</v>
      </c>
      <c r="L31" s="29">
        <f t="shared" si="11"/>
        <v>18594.215120000001</v>
      </c>
      <c r="M31" s="42">
        <f t="shared" si="4"/>
        <v>3718.8430240000002</v>
      </c>
      <c r="N31" s="42">
        <f t="shared" si="12"/>
        <v>3113.5894399999997</v>
      </c>
      <c r="O31" s="40">
        <f t="shared" si="13"/>
        <v>1319.8528000000001</v>
      </c>
      <c r="P31" s="45">
        <f t="shared" si="5"/>
        <v>26746.500384000003</v>
      </c>
      <c r="Q31" s="30">
        <v>1200</v>
      </c>
      <c r="R31" s="30">
        <f t="shared" si="6"/>
        <v>200.59875288000001</v>
      </c>
      <c r="S31" s="63">
        <f t="shared" si="7"/>
        <v>267.46500384000001</v>
      </c>
      <c r="T31" s="23"/>
      <c r="U31" s="23"/>
      <c r="V31" s="23"/>
      <c r="W31" s="24"/>
      <c r="X31" s="24"/>
      <c r="Y31" s="25"/>
      <c r="Z31" s="23"/>
      <c r="AA31" s="23"/>
      <c r="AB31" s="26"/>
    </row>
    <row r="32" spans="1:28" s="17" customFormat="1" ht="17.100000000000001" customHeight="1" thickBot="1">
      <c r="A32" s="36">
        <v>25</v>
      </c>
      <c r="B32" s="32">
        <f t="shared" si="8"/>
        <v>18199.055875000002</v>
      </c>
      <c r="C32" s="65">
        <f t="shared" si="0"/>
        <v>3639.8111750000007</v>
      </c>
      <c r="D32" s="65">
        <f t="shared" si="9"/>
        <v>3037.7132499999998</v>
      </c>
      <c r="E32" s="41">
        <f t="shared" si="10"/>
        <v>1334.41</v>
      </c>
      <c r="F32" s="71">
        <f t="shared" si="1"/>
        <v>26210.990300000001</v>
      </c>
      <c r="G32" s="111">
        <v>1200</v>
      </c>
      <c r="H32" s="33">
        <f t="shared" si="2"/>
        <v>196.58242725000002</v>
      </c>
      <c r="I32" s="64">
        <f t="shared" si="3"/>
        <v>262.10990300000003</v>
      </c>
      <c r="J32" s="110"/>
      <c r="K32" s="36">
        <v>25</v>
      </c>
      <c r="L32" s="32">
        <f t="shared" si="11"/>
        <v>18799.298374999998</v>
      </c>
      <c r="M32" s="65">
        <f t="shared" si="4"/>
        <v>3759.8596749999997</v>
      </c>
      <c r="N32" s="65">
        <f t="shared" si="12"/>
        <v>3147.9304999999999</v>
      </c>
      <c r="O32" s="41">
        <f t="shared" si="13"/>
        <v>1334.41</v>
      </c>
      <c r="P32" s="71">
        <f t="shared" si="5"/>
        <v>27041.498549999997</v>
      </c>
      <c r="Q32" s="111">
        <v>1200</v>
      </c>
      <c r="R32" s="33">
        <f t="shared" si="6"/>
        <v>202.81123912499996</v>
      </c>
      <c r="S32" s="64">
        <f t="shared" si="7"/>
        <v>270.41498549999994</v>
      </c>
      <c r="T32" s="23"/>
      <c r="U32" s="109"/>
      <c r="V32" s="23"/>
      <c r="W32" s="24"/>
      <c r="X32" s="24"/>
      <c r="Y32" s="25"/>
      <c r="Z32" s="23"/>
      <c r="AA32" s="23"/>
      <c r="AB32" s="26"/>
    </row>
    <row r="33" spans="1:28" ht="14.25" hidden="1" customHeight="1">
      <c r="F33" s="7"/>
      <c r="G33" s="7"/>
      <c r="H33" s="7"/>
      <c r="I33" s="7"/>
      <c r="M33" s="66">
        <f t="shared" ref="M33:M34" si="14">L33*19.042%</f>
        <v>0</v>
      </c>
      <c r="N33" s="66">
        <f t="shared" ref="N33:N34" si="15">(L33+M33)*19.9934%</f>
        <v>0</v>
      </c>
      <c r="O33" s="42">
        <v>720.9</v>
      </c>
      <c r="P33" s="7"/>
      <c r="Q33" s="7"/>
      <c r="R33" s="4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idden="1">
      <c r="F34" s="7"/>
      <c r="G34" s="7"/>
      <c r="H34" s="7"/>
      <c r="I34" s="7"/>
      <c r="M34" s="29">
        <f t="shared" si="14"/>
        <v>0</v>
      </c>
      <c r="N34" s="29">
        <f t="shared" si="15"/>
        <v>0</v>
      </c>
      <c r="O34" s="42">
        <v>720.9</v>
      </c>
      <c r="P34" s="7"/>
      <c r="Q34" s="7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>
      <c r="A35" s="105"/>
      <c r="B35" s="105"/>
      <c r="C35" s="105"/>
      <c r="D35" s="105"/>
      <c r="E35" s="105"/>
      <c r="F35" s="105"/>
      <c r="G35" s="105"/>
      <c r="H35" s="55"/>
      <c r="I35" s="55"/>
      <c r="K35" s="105"/>
      <c r="L35" s="105"/>
      <c r="M35" s="105"/>
      <c r="N35" s="105"/>
      <c r="O35" s="105"/>
      <c r="P35" s="105"/>
      <c r="Q35" s="105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9" spans="1:28">
      <c r="B39" s="101"/>
      <c r="C39" s="101"/>
      <c r="D39" s="101"/>
      <c r="E39"/>
      <c r="F39"/>
      <c r="G39"/>
      <c r="H39" s="114"/>
      <c r="I39" s="114"/>
      <c r="L39" s="101"/>
      <c r="M39" s="101"/>
      <c r="N39" s="101"/>
      <c r="O39"/>
      <c r="P39"/>
      <c r="Q39"/>
      <c r="R39"/>
    </row>
  </sheetData>
  <phoneticPr fontId="13" type="noConversion"/>
  <printOptions horizontalCentered="1"/>
  <pageMargins left="0.47244094488188981" right="0.47244094488188981" top="0.27559055118110237" bottom="0.98425196850393704" header="0.15748031496062992" footer="0"/>
  <pageSetup paperSize="5" scale="9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opLeftCell="L17" workbookViewId="0">
      <selection activeCell="R37" sqref="R37"/>
    </sheetView>
  </sheetViews>
  <sheetFormatPr baseColWidth="10" defaultRowHeight="12.75"/>
  <cols>
    <col min="1" max="4" width="7.7109375" customWidth="1"/>
    <col min="5" max="5" width="7.7109375" style="2" customWidth="1"/>
    <col min="6" max="7" width="9.5703125" style="3" customWidth="1"/>
    <col min="8" max="9" width="7.7109375" style="3" customWidth="1"/>
    <col min="10" max="10" width="23.5703125" customWidth="1"/>
    <col min="11" max="14" width="7.7109375" customWidth="1"/>
    <col min="15" max="15" width="7.7109375" style="2" customWidth="1"/>
    <col min="16" max="17" width="9.7109375" style="3" customWidth="1"/>
    <col min="18" max="18" width="7.7109375" style="2" customWidth="1"/>
    <col min="19" max="20" width="7.7109375" customWidth="1"/>
    <col min="21" max="21" width="8.7109375" customWidth="1"/>
    <col min="22" max="22" width="7.7109375" customWidth="1"/>
    <col min="23" max="25" width="8.7109375" customWidth="1"/>
    <col min="26" max="27" width="7.7109375" customWidth="1"/>
  </cols>
  <sheetData>
    <row r="1" spans="1:28" hidden="1"/>
    <row r="2" spans="1:28" ht="19.5">
      <c r="A2" s="68" t="s">
        <v>42</v>
      </c>
      <c r="K2" s="68" t="s">
        <v>42</v>
      </c>
    </row>
    <row r="3" spans="1:28" ht="13.5" thickBot="1">
      <c r="A3" s="27" t="s">
        <v>27</v>
      </c>
      <c r="S3" s="27" t="s">
        <v>39</v>
      </c>
    </row>
    <row r="4" spans="1:28" ht="16.5" thickBot="1">
      <c r="A4" s="3" t="s">
        <v>12</v>
      </c>
      <c r="E4" s="4"/>
      <c r="G4" s="69" t="str">
        <f>+'Maq.A- CH.Aut-Maq B'!H3</f>
        <v>ENERO a DICIEMBRE 2017</v>
      </c>
      <c r="H4" s="72"/>
      <c r="I4" s="74"/>
      <c r="J4" s="5"/>
      <c r="K4" s="3" t="s">
        <v>13</v>
      </c>
      <c r="O4" s="4"/>
      <c r="Q4" s="69" t="str">
        <f>+G4</f>
        <v>ENERO a DICIEMBRE 2017</v>
      </c>
      <c r="R4" s="72"/>
      <c r="S4" s="74"/>
      <c r="T4" s="20"/>
      <c r="U4" s="21"/>
      <c r="V4" s="4"/>
      <c r="W4" s="5"/>
      <c r="X4" s="8"/>
      <c r="Y4" s="8"/>
      <c r="Z4" s="5"/>
      <c r="AA4" s="5"/>
      <c r="AB4" s="5"/>
    </row>
    <row r="5" spans="1:28" ht="21" customHeight="1" thickBot="1">
      <c r="E5" s="44"/>
      <c r="O5" s="44"/>
      <c r="R5" s="8"/>
      <c r="S5" s="5"/>
      <c r="T5" s="20"/>
      <c r="U5" s="21"/>
      <c r="V5" s="4"/>
      <c r="W5" s="5"/>
      <c r="X5" s="8"/>
      <c r="Y5" s="8"/>
      <c r="Z5" s="5"/>
      <c r="AA5" s="5"/>
      <c r="AB5" s="5"/>
    </row>
    <row r="6" spans="1:28" s="11" customFormat="1" ht="24.75" customHeight="1">
      <c r="A6" s="59" t="s">
        <v>2</v>
      </c>
      <c r="B6" s="60" t="s">
        <v>1</v>
      </c>
      <c r="C6" s="61" t="s">
        <v>3</v>
      </c>
      <c r="D6" s="112" t="s">
        <v>4</v>
      </c>
      <c r="E6" s="112" t="s">
        <v>48</v>
      </c>
      <c r="F6" s="60" t="s">
        <v>5</v>
      </c>
      <c r="G6" s="112" t="s">
        <v>55</v>
      </c>
      <c r="H6" s="60" t="s">
        <v>40</v>
      </c>
      <c r="I6" s="62" t="s">
        <v>41</v>
      </c>
      <c r="J6" s="15"/>
      <c r="K6" s="59" t="s">
        <v>2</v>
      </c>
      <c r="L6" s="60" t="s">
        <v>1</v>
      </c>
      <c r="M6" s="61" t="s">
        <v>3</v>
      </c>
      <c r="N6" s="112" t="s">
        <v>4</v>
      </c>
      <c r="O6" s="112" t="s">
        <v>48</v>
      </c>
      <c r="P6" s="60" t="s">
        <v>5</v>
      </c>
      <c r="Q6" s="112" t="s">
        <v>55</v>
      </c>
      <c r="R6" s="60" t="s">
        <v>40</v>
      </c>
      <c r="S6" s="62" t="s">
        <v>41</v>
      </c>
      <c r="T6" s="19"/>
      <c r="U6" s="19"/>
      <c r="V6" s="19"/>
      <c r="W6" s="19"/>
      <c r="X6" s="19"/>
      <c r="Y6" s="19"/>
      <c r="Z6" s="19"/>
      <c r="AA6" s="19"/>
      <c r="AB6" s="22"/>
    </row>
    <row r="7" spans="1:28" s="49" customFormat="1" ht="17.100000000000001" customHeight="1">
      <c r="A7" s="48" t="s">
        <v>6</v>
      </c>
      <c r="B7" s="42">
        <f>10371.44*1.3</f>
        <v>13482.872000000001</v>
      </c>
      <c r="C7" s="42">
        <f>B7*20/100</f>
        <v>2696.5744</v>
      </c>
      <c r="D7" s="42">
        <f>1734.31*1.3</f>
        <v>2254.6030000000001</v>
      </c>
      <c r="E7" s="30">
        <v>970.48</v>
      </c>
      <c r="F7" s="45">
        <f>SUM(B7:E7)</f>
        <v>19404.529399999999</v>
      </c>
      <c r="G7" s="30">
        <v>1200</v>
      </c>
      <c r="H7" s="30">
        <f>F7/200*1.5</f>
        <v>145.53397049999998</v>
      </c>
      <c r="I7" s="63">
        <f>F7/200*2</f>
        <v>194.04529399999998</v>
      </c>
      <c r="J7" s="23"/>
      <c r="K7" s="48" t="s">
        <v>6</v>
      </c>
      <c r="L7" s="42">
        <f>10208.32*1.3</f>
        <v>13270.816000000001</v>
      </c>
      <c r="M7" s="42">
        <f>L7*20/100</f>
        <v>2654.1632</v>
      </c>
      <c r="N7" s="42">
        <f>1704.38*1.3</f>
        <v>2215.6940000000004</v>
      </c>
      <c r="O7" s="30">
        <v>970.48</v>
      </c>
      <c r="P7" s="45">
        <f>SUM(L7:O7)</f>
        <v>19111.153200000001</v>
      </c>
      <c r="Q7" s="30">
        <v>1200</v>
      </c>
      <c r="R7" s="30">
        <f>P7/200*1.5</f>
        <v>143.33364900000001</v>
      </c>
      <c r="S7" s="63">
        <f>P7/200*2</f>
        <v>191.11153200000001</v>
      </c>
      <c r="T7" s="23"/>
      <c r="U7" s="23"/>
      <c r="V7" s="23"/>
      <c r="W7" s="24"/>
      <c r="X7" s="24"/>
      <c r="Y7" s="25"/>
      <c r="Z7" s="23"/>
      <c r="AA7" s="23"/>
      <c r="AB7" s="26"/>
    </row>
    <row r="8" spans="1:28" s="17" customFormat="1" ht="17.100000000000001" customHeight="1">
      <c r="A8" s="35">
        <v>1</v>
      </c>
      <c r="B8" s="29">
        <f>($B$7*1.5%*A8)+$B$7</f>
        <v>13685.115080000001</v>
      </c>
      <c r="C8" s="42">
        <f t="shared" ref="C8:C32" si="0">B8*20/100</f>
        <v>2737.0230160000001</v>
      </c>
      <c r="D8" s="42">
        <f>+$D$7+$D$7*0.015*A8</f>
        <v>2288.4220450000003</v>
      </c>
      <c r="E8" s="40">
        <f>($E$7*1.5%*A8)+$E$7</f>
        <v>985.03719999999998</v>
      </c>
      <c r="F8" s="45">
        <f t="shared" ref="F8:F32" si="1">SUM(B8:E8)</f>
        <v>19695.597341000001</v>
      </c>
      <c r="G8" s="30">
        <v>1200</v>
      </c>
      <c r="H8" s="30">
        <f t="shared" ref="H8:H32" si="2">F8/200*1.5</f>
        <v>147.7169800575</v>
      </c>
      <c r="I8" s="63">
        <f t="shared" ref="I8:I32" si="3">F8/200*2</f>
        <v>196.95597341000001</v>
      </c>
      <c r="J8" s="16"/>
      <c r="K8" s="35">
        <v>1</v>
      </c>
      <c r="L8" s="29">
        <f>($L$7*1.5%*K8)+$L$7</f>
        <v>13469.87824</v>
      </c>
      <c r="M8" s="42">
        <f t="shared" ref="M8:M32" si="4">L8*20/100</f>
        <v>2693.9756480000001</v>
      </c>
      <c r="N8" s="42">
        <f>+$N$7+$N$7*0.015*K8</f>
        <v>2248.9294100000006</v>
      </c>
      <c r="O8" s="40">
        <f>($E$7*1.5%*K8)+$E$7</f>
        <v>985.03719999999998</v>
      </c>
      <c r="P8" s="45">
        <f t="shared" ref="P8:P32" si="5">SUM(L8:O8)</f>
        <v>19397.820498000001</v>
      </c>
      <c r="Q8" s="30">
        <v>1200</v>
      </c>
      <c r="R8" s="30">
        <f t="shared" ref="R8:R32" si="6">P8/200*1.5</f>
        <v>145.48365373500002</v>
      </c>
      <c r="S8" s="63">
        <f t="shared" ref="S8:S32" si="7">P8/200*2</f>
        <v>193.97820498000002</v>
      </c>
      <c r="T8" s="23"/>
      <c r="U8" s="23"/>
      <c r="V8" s="23"/>
      <c r="W8" s="24"/>
      <c r="X8" s="24"/>
      <c r="Y8" s="25"/>
      <c r="Z8" s="23"/>
      <c r="AA8" s="23"/>
      <c r="AB8" s="26"/>
    </row>
    <row r="9" spans="1:28" s="17" customFormat="1" ht="17.100000000000001" customHeight="1">
      <c r="A9" s="35">
        <v>2</v>
      </c>
      <c r="B9" s="29">
        <f t="shared" ref="B9:B32" si="8">($B$7*1.5%*A9)+$B$7</f>
        <v>13887.358160000002</v>
      </c>
      <c r="C9" s="42">
        <f t="shared" si="0"/>
        <v>2777.4716320000002</v>
      </c>
      <c r="D9" s="42">
        <f t="shared" ref="D9:D32" si="9">+$D$7+$D$7*0.015*A9</f>
        <v>2322.24109</v>
      </c>
      <c r="E9" s="40">
        <f t="shared" ref="E9:E32" si="10">($E$7*1.5%*A9)+$E$7</f>
        <v>999.59440000000006</v>
      </c>
      <c r="F9" s="45">
        <f t="shared" si="1"/>
        <v>19986.665282000002</v>
      </c>
      <c r="G9" s="30">
        <v>1200</v>
      </c>
      <c r="H9" s="30">
        <f t="shared" si="2"/>
        <v>149.89998961500001</v>
      </c>
      <c r="I9" s="63">
        <f t="shared" si="3"/>
        <v>199.86665282000001</v>
      </c>
      <c r="J9" s="16"/>
      <c r="K9" s="35">
        <v>2</v>
      </c>
      <c r="L9" s="29">
        <f t="shared" ref="L9:L32" si="11">($L$7*1.5%*K9)+$L$7</f>
        <v>13668.940480000001</v>
      </c>
      <c r="M9" s="42">
        <f t="shared" si="4"/>
        <v>2733.7880960000002</v>
      </c>
      <c r="N9" s="42">
        <f t="shared" ref="N9:N32" si="12">+$N$7+$N$7*0.015*K9</f>
        <v>2282.1648200000004</v>
      </c>
      <c r="O9" s="40">
        <f t="shared" ref="O9:O32" si="13">($E$7*1.5%*K9)+$E$7</f>
        <v>999.59440000000006</v>
      </c>
      <c r="P9" s="45">
        <f t="shared" si="5"/>
        <v>19684.487796000005</v>
      </c>
      <c r="Q9" s="30">
        <v>1200</v>
      </c>
      <c r="R9" s="30">
        <f t="shared" si="6"/>
        <v>147.63365847000003</v>
      </c>
      <c r="S9" s="63">
        <f t="shared" si="7"/>
        <v>196.84487796000005</v>
      </c>
      <c r="T9" s="23"/>
      <c r="U9" s="23"/>
      <c r="V9" s="23"/>
      <c r="W9" s="24"/>
      <c r="X9" s="24"/>
      <c r="Y9" s="25"/>
      <c r="Z9" s="23"/>
      <c r="AA9" s="23"/>
      <c r="AB9" s="26"/>
    </row>
    <row r="10" spans="1:28" s="17" customFormat="1" ht="17.100000000000001" customHeight="1">
      <c r="A10" s="35">
        <v>3</v>
      </c>
      <c r="B10" s="29">
        <f t="shared" si="8"/>
        <v>14089.601240000002</v>
      </c>
      <c r="C10" s="42">
        <f t="shared" si="0"/>
        <v>2817.9202480000004</v>
      </c>
      <c r="D10" s="42">
        <f t="shared" si="9"/>
        <v>2356.0601350000002</v>
      </c>
      <c r="E10" s="40">
        <f t="shared" si="10"/>
        <v>1014.1516</v>
      </c>
      <c r="F10" s="45">
        <f t="shared" si="1"/>
        <v>20277.733223000003</v>
      </c>
      <c r="G10" s="30">
        <v>1200</v>
      </c>
      <c r="H10" s="30">
        <f t="shared" si="2"/>
        <v>152.08299917250002</v>
      </c>
      <c r="I10" s="63">
        <f t="shared" si="3"/>
        <v>202.77733223000004</v>
      </c>
      <c r="J10" s="16"/>
      <c r="K10" s="35">
        <v>3</v>
      </c>
      <c r="L10" s="29">
        <f t="shared" si="11"/>
        <v>13868.00272</v>
      </c>
      <c r="M10" s="42">
        <f t="shared" si="4"/>
        <v>2773.6005440000004</v>
      </c>
      <c r="N10" s="42">
        <f t="shared" si="12"/>
        <v>2315.4002300000002</v>
      </c>
      <c r="O10" s="40">
        <f t="shared" si="13"/>
        <v>1014.1516</v>
      </c>
      <c r="P10" s="45">
        <f t="shared" si="5"/>
        <v>19971.155094000002</v>
      </c>
      <c r="Q10" s="30">
        <v>1200</v>
      </c>
      <c r="R10" s="30">
        <f t="shared" si="6"/>
        <v>149.78366320500001</v>
      </c>
      <c r="S10" s="63">
        <f t="shared" si="7"/>
        <v>199.71155094000002</v>
      </c>
      <c r="T10" s="23"/>
      <c r="U10" s="23"/>
      <c r="V10" s="23"/>
      <c r="W10" s="24"/>
      <c r="X10" s="24"/>
      <c r="Y10" s="25"/>
      <c r="Z10" s="23"/>
      <c r="AA10" s="23"/>
      <c r="AB10" s="26"/>
    </row>
    <row r="11" spans="1:28" s="17" customFormat="1" ht="17.100000000000001" customHeight="1">
      <c r="A11" s="35">
        <v>4</v>
      </c>
      <c r="B11" s="29">
        <f t="shared" si="8"/>
        <v>14291.844320000002</v>
      </c>
      <c r="C11" s="42">
        <f t="shared" si="0"/>
        <v>2858.368864</v>
      </c>
      <c r="D11" s="42">
        <f t="shared" si="9"/>
        <v>2389.8791799999999</v>
      </c>
      <c r="E11" s="40">
        <f t="shared" si="10"/>
        <v>1028.7088000000001</v>
      </c>
      <c r="F11" s="45">
        <f t="shared" si="1"/>
        <v>20568.801164</v>
      </c>
      <c r="G11" s="30">
        <v>1200</v>
      </c>
      <c r="H11" s="30">
        <f t="shared" si="2"/>
        <v>154.26600873000001</v>
      </c>
      <c r="I11" s="63">
        <f t="shared" si="3"/>
        <v>205.68801164000001</v>
      </c>
      <c r="J11" s="16"/>
      <c r="K11" s="35">
        <v>4</v>
      </c>
      <c r="L11" s="29">
        <f t="shared" si="11"/>
        <v>14067.064960000002</v>
      </c>
      <c r="M11" s="42">
        <f t="shared" si="4"/>
        <v>2813.412992</v>
      </c>
      <c r="N11" s="42">
        <f t="shared" si="12"/>
        <v>2348.6356400000004</v>
      </c>
      <c r="O11" s="40">
        <f t="shared" si="13"/>
        <v>1028.7088000000001</v>
      </c>
      <c r="P11" s="45">
        <f t="shared" si="5"/>
        <v>20257.822392000002</v>
      </c>
      <c r="Q11" s="30">
        <v>1200</v>
      </c>
      <c r="R11" s="30">
        <f t="shared" si="6"/>
        <v>151.93366794000002</v>
      </c>
      <c r="S11" s="63">
        <f t="shared" si="7"/>
        <v>202.57822392000003</v>
      </c>
      <c r="T11" s="23"/>
      <c r="U11" s="23"/>
      <c r="V11" s="23"/>
      <c r="W11" s="24"/>
      <c r="X11" s="24"/>
      <c r="Y11" s="25"/>
      <c r="Z11" s="23"/>
      <c r="AA11" s="23"/>
      <c r="AB11" s="26"/>
    </row>
    <row r="12" spans="1:28" s="17" customFormat="1" ht="17.100000000000001" customHeight="1">
      <c r="A12" s="35">
        <v>5</v>
      </c>
      <c r="B12" s="29">
        <f t="shared" si="8"/>
        <v>14494.0874</v>
      </c>
      <c r="C12" s="42">
        <f t="shared" si="0"/>
        <v>2898.8174800000002</v>
      </c>
      <c r="D12" s="42">
        <f t="shared" si="9"/>
        <v>2423.6982250000001</v>
      </c>
      <c r="E12" s="40">
        <f t="shared" si="10"/>
        <v>1043.2660000000001</v>
      </c>
      <c r="F12" s="45">
        <f t="shared" si="1"/>
        <v>20859.869105000002</v>
      </c>
      <c r="G12" s="30">
        <v>1200</v>
      </c>
      <c r="H12" s="30">
        <f t="shared" si="2"/>
        <v>156.4490182875</v>
      </c>
      <c r="I12" s="63">
        <f t="shared" si="3"/>
        <v>208.59869105000001</v>
      </c>
      <c r="J12" s="16"/>
      <c r="K12" s="35">
        <v>5</v>
      </c>
      <c r="L12" s="29">
        <f t="shared" si="11"/>
        <v>14266.127200000001</v>
      </c>
      <c r="M12" s="42">
        <f t="shared" si="4"/>
        <v>2853.2254400000002</v>
      </c>
      <c r="N12" s="42">
        <f t="shared" si="12"/>
        <v>2381.8710500000007</v>
      </c>
      <c r="O12" s="40">
        <f t="shared" si="13"/>
        <v>1043.2660000000001</v>
      </c>
      <c r="P12" s="45">
        <f t="shared" si="5"/>
        <v>20544.489690000002</v>
      </c>
      <c r="Q12" s="30">
        <v>1200</v>
      </c>
      <c r="R12" s="30">
        <f t="shared" si="6"/>
        <v>154.08367267500003</v>
      </c>
      <c r="S12" s="63">
        <f t="shared" si="7"/>
        <v>205.44489690000003</v>
      </c>
      <c r="T12" s="23"/>
      <c r="U12" s="23"/>
      <c r="V12" s="23"/>
      <c r="W12" s="24"/>
      <c r="X12" s="24"/>
      <c r="Y12" s="25"/>
      <c r="Z12" s="23"/>
      <c r="AA12" s="23"/>
      <c r="AB12" s="26"/>
    </row>
    <row r="13" spans="1:28" s="17" customFormat="1" ht="17.100000000000001" customHeight="1">
      <c r="A13" s="35">
        <v>6</v>
      </c>
      <c r="B13" s="29">
        <f t="shared" si="8"/>
        <v>14696.330480000001</v>
      </c>
      <c r="C13" s="42">
        <f t="shared" si="0"/>
        <v>2939.2660960000003</v>
      </c>
      <c r="D13" s="42">
        <f t="shared" si="9"/>
        <v>2457.5172700000003</v>
      </c>
      <c r="E13" s="40">
        <f t="shared" si="10"/>
        <v>1057.8232</v>
      </c>
      <c r="F13" s="45">
        <f t="shared" si="1"/>
        <v>21150.937045999999</v>
      </c>
      <c r="G13" s="30">
        <v>1200</v>
      </c>
      <c r="H13" s="30">
        <f t="shared" si="2"/>
        <v>158.63202784499998</v>
      </c>
      <c r="I13" s="63">
        <f t="shared" si="3"/>
        <v>211.50937045999999</v>
      </c>
      <c r="J13" s="16"/>
      <c r="K13" s="35">
        <v>6</v>
      </c>
      <c r="L13" s="29">
        <f t="shared" si="11"/>
        <v>14465.18944</v>
      </c>
      <c r="M13" s="42">
        <f t="shared" si="4"/>
        <v>2893.0378879999998</v>
      </c>
      <c r="N13" s="42">
        <f t="shared" si="12"/>
        <v>2415.1064600000004</v>
      </c>
      <c r="O13" s="40">
        <f t="shared" si="13"/>
        <v>1057.8232</v>
      </c>
      <c r="P13" s="45">
        <f t="shared" si="5"/>
        <v>20831.156987999999</v>
      </c>
      <c r="Q13" s="30">
        <v>1200</v>
      </c>
      <c r="R13" s="30">
        <f t="shared" si="6"/>
        <v>156.23367740999998</v>
      </c>
      <c r="S13" s="63">
        <f t="shared" si="7"/>
        <v>208.31156987999998</v>
      </c>
      <c r="T13" s="23"/>
      <c r="U13" s="23"/>
      <c r="V13" s="23"/>
      <c r="W13" s="24"/>
      <c r="X13" s="24"/>
      <c r="Y13" s="25"/>
      <c r="Z13" s="23"/>
      <c r="AA13" s="23"/>
      <c r="AB13" s="26"/>
    </row>
    <row r="14" spans="1:28" s="17" customFormat="1" ht="17.100000000000001" customHeight="1">
      <c r="A14" s="35">
        <v>7</v>
      </c>
      <c r="B14" s="29">
        <f t="shared" si="8"/>
        <v>14898.573560000001</v>
      </c>
      <c r="C14" s="42">
        <f t="shared" si="0"/>
        <v>2979.7147120000004</v>
      </c>
      <c r="D14" s="42">
        <f t="shared" si="9"/>
        <v>2491.336315</v>
      </c>
      <c r="E14" s="40">
        <f t="shared" si="10"/>
        <v>1072.3804</v>
      </c>
      <c r="F14" s="45">
        <f t="shared" si="1"/>
        <v>21442.004987</v>
      </c>
      <c r="G14" s="30">
        <v>1200</v>
      </c>
      <c r="H14" s="30">
        <f t="shared" si="2"/>
        <v>160.81503740250002</v>
      </c>
      <c r="I14" s="63">
        <f t="shared" si="3"/>
        <v>214.42004987000001</v>
      </c>
      <c r="J14" s="16"/>
      <c r="K14" s="35">
        <v>7</v>
      </c>
      <c r="L14" s="29">
        <f t="shared" si="11"/>
        <v>14664.251680000001</v>
      </c>
      <c r="M14" s="42">
        <f t="shared" si="4"/>
        <v>2932.8503360000004</v>
      </c>
      <c r="N14" s="42">
        <f t="shared" si="12"/>
        <v>2448.3418700000002</v>
      </c>
      <c r="O14" s="40">
        <f t="shared" si="13"/>
        <v>1072.3804</v>
      </c>
      <c r="P14" s="45">
        <f t="shared" si="5"/>
        <v>21117.824286000003</v>
      </c>
      <c r="Q14" s="30">
        <v>1200</v>
      </c>
      <c r="R14" s="30">
        <f t="shared" si="6"/>
        <v>158.38368214500002</v>
      </c>
      <c r="S14" s="63">
        <f t="shared" si="7"/>
        <v>211.17824286000004</v>
      </c>
      <c r="T14" s="23"/>
      <c r="U14" s="23"/>
      <c r="V14" s="23"/>
      <c r="W14" s="24"/>
      <c r="X14" s="24"/>
      <c r="Y14" s="25"/>
      <c r="Z14" s="23"/>
      <c r="AA14" s="23"/>
      <c r="AB14" s="26"/>
    </row>
    <row r="15" spans="1:28" s="17" customFormat="1" ht="17.100000000000001" customHeight="1">
      <c r="A15" s="35">
        <v>8</v>
      </c>
      <c r="B15" s="29">
        <f t="shared" si="8"/>
        <v>15100.816640000001</v>
      </c>
      <c r="C15" s="42">
        <f t="shared" si="0"/>
        <v>3020.1633280000005</v>
      </c>
      <c r="D15" s="42">
        <f t="shared" si="9"/>
        <v>2525.1553600000002</v>
      </c>
      <c r="E15" s="40">
        <f t="shared" si="10"/>
        <v>1086.9376</v>
      </c>
      <c r="F15" s="45">
        <f t="shared" si="1"/>
        <v>21733.072928000001</v>
      </c>
      <c r="G15" s="30">
        <v>1200</v>
      </c>
      <c r="H15" s="30">
        <f t="shared" si="2"/>
        <v>162.99804696000001</v>
      </c>
      <c r="I15" s="63">
        <f t="shared" si="3"/>
        <v>217.33072928000001</v>
      </c>
      <c r="J15" s="16"/>
      <c r="K15" s="35">
        <v>8</v>
      </c>
      <c r="L15" s="29">
        <f t="shared" si="11"/>
        <v>14863.313920000001</v>
      </c>
      <c r="M15" s="42">
        <f t="shared" si="4"/>
        <v>2972.6627840000001</v>
      </c>
      <c r="N15" s="42">
        <f t="shared" si="12"/>
        <v>2481.5772800000004</v>
      </c>
      <c r="O15" s="40">
        <f t="shared" si="13"/>
        <v>1086.9376</v>
      </c>
      <c r="P15" s="45">
        <f t="shared" si="5"/>
        <v>21404.491584000003</v>
      </c>
      <c r="Q15" s="30">
        <v>1200</v>
      </c>
      <c r="R15" s="30">
        <f t="shared" si="6"/>
        <v>160.53368688000003</v>
      </c>
      <c r="S15" s="63">
        <f t="shared" si="7"/>
        <v>214.04491584000004</v>
      </c>
      <c r="T15" s="23"/>
      <c r="U15" s="23"/>
      <c r="V15" s="23"/>
      <c r="W15" s="24"/>
      <c r="X15" s="24"/>
      <c r="Y15" s="25"/>
      <c r="Z15" s="23"/>
      <c r="AA15" s="23"/>
      <c r="AB15" s="26"/>
    </row>
    <row r="16" spans="1:28" s="17" customFormat="1" ht="17.100000000000001" customHeight="1">
      <c r="A16" s="35">
        <v>9</v>
      </c>
      <c r="B16" s="29">
        <f t="shared" si="8"/>
        <v>15303.059720000001</v>
      </c>
      <c r="C16" s="42">
        <f t="shared" si="0"/>
        <v>3060.6119440000002</v>
      </c>
      <c r="D16" s="42">
        <f t="shared" si="9"/>
        <v>2558.9744049999999</v>
      </c>
      <c r="E16" s="40">
        <f t="shared" si="10"/>
        <v>1101.4947999999999</v>
      </c>
      <c r="F16" s="45">
        <f t="shared" si="1"/>
        <v>22024.140869000003</v>
      </c>
      <c r="G16" s="30">
        <v>1200</v>
      </c>
      <c r="H16" s="30">
        <f t="shared" si="2"/>
        <v>165.1810565175</v>
      </c>
      <c r="I16" s="63">
        <f t="shared" si="3"/>
        <v>220.24140869000001</v>
      </c>
      <c r="J16" s="16"/>
      <c r="K16" s="35">
        <v>9</v>
      </c>
      <c r="L16" s="29">
        <f t="shared" si="11"/>
        <v>15062.37616</v>
      </c>
      <c r="M16" s="42">
        <f t="shared" si="4"/>
        <v>3012.4752319999998</v>
      </c>
      <c r="N16" s="42">
        <f t="shared" si="12"/>
        <v>2514.8126900000007</v>
      </c>
      <c r="O16" s="40">
        <f t="shared" si="13"/>
        <v>1101.4947999999999</v>
      </c>
      <c r="P16" s="45">
        <f t="shared" si="5"/>
        <v>21691.158882000003</v>
      </c>
      <c r="Q16" s="30">
        <v>1200</v>
      </c>
      <c r="R16" s="30">
        <f t="shared" si="6"/>
        <v>162.68369161500001</v>
      </c>
      <c r="S16" s="63">
        <f t="shared" si="7"/>
        <v>216.91158882000002</v>
      </c>
      <c r="T16" s="23"/>
      <c r="U16" s="23"/>
      <c r="V16" s="23"/>
      <c r="W16" s="24"/>
      <c r="X16" s="24"/>
      <c r="Y16" s="25"/>
      <c r="Z16" s="23"/>
      <c r="AA16" s="23"/>
      <c r="AB16" s="26"/>
    </row>
    <row r="17" spans="1:28" s="17" customFormat="1" ht="17.100000000000001" customHeight="1">
      <c r="A17" s="35">
        <v>10</v>
      </c>
      <c r="B17" s="29">
        <f t="shared" si="8"/>
        <v>15505.302800000001</v>
      </c>
      <c r="C17" s="42">
        <f t="shared" si="0"/>
        <v>3101.0605600000004</v>
      </c>
      <c r="D17" s="42">
        <f t="shared" si="9"/>
        <v>2592.7934500000001</v>
      </c>
      <c r="E17" s="40">
        <f t="shared" si="10"/>
        <v>1116.0520000000001</v>
      </c>
      <c r="F17" s="45">
        <f t="shared" si="1"/>
        <v>22315.208810000004</v>
      </c>
      <c r="G17" s="30">
        <v>1200</v>
      </c>
      <c r="H17" s="30">
        <f t="shared" si="2"/>
        <v>167.36406607500004</v>
      </c>
      <c r="I17" s="63">
        <f t="shared" si="3"/>
        <v>223.15208810000004</v>
      </c>
      <c r="J17" s="16"/>
      <c r="K17" s="35">
        <v>10</v>
      </c>
      <c r="L17" s="29">
        <f t="shared" si="11"/>
        <v>15261.438400000001</v>
      </c>
      <c r="M17" s="42">
        <f t="shared" si="4"/>
        <v>3052.2876800000004</v>
      </c>
      <c r="N17" s="42">
        <f t="shared" si="12"/>
        <v>2548.0481000000004</v>
      </c>
      <c r="O17" s="40">
        <f t="shared" si="13"/>
        <v>1116.0520000000001</v>
      </c>
      <c r="P17" s="45">
        <f t="shared" si="5"/>
        <v>21977.82618</v>
      </c>
      <c r="Q17" s="30">
        <v>1200</v>
      </c>
      <c r="R17" s="30">
        <f t="shared" si="6"/>
        <v>164.83369635</v>
      </c>
      <c r="S17" s="63">
        <f t="shared" si="7"/>
        <v>219.7782618</v>
      </c>
      <c r="T17" s="23"/>
      <c r="U17" s="23"/>
      <c r="V17" s="23"/>
      <c r="W17" s="24"/>
      <c r="X17" s="24"/>
      <c r="Y17" s="25"/>
      <c r="Z17" s="23"/>
      <c r="AA17" s="23"/>
      <c r="AB17" s="26"/>
    </row>
    <row r="18" spans="1:28" s="17" customFormat="1" ht="17.100000000000001" customHeight="1">
      <c r="A18" s="35">
        <v>11</v>
      </c>
      <c r="B18" s="29">
        <f t="shared" si="8"/>
        <v>15707.545880000001</v>
      </c>
      <c r="C18" s="42">
        <f t="shared" si="0"/>
        <v>3141.5091760000005</v>
      </c>
      <c r="D18" s="42">
        <f t="shared" si="9"/>
        <v>2626.6124950000003</v>
      </c>
      <c r="E18" s="40">
        <f t="shared" si="10"/>
        <v>1130.6092000000001</v>
      </c>
      <c r="F18" s="45">
        <f t="shared" si="1"/>
        <v>22606.276751000001</v>
      </c>
      <c r="G18" s="30">
        <v>1200</v>
      </c>
      <c r="H18" s="30">
        <f t="shared" si="2"/>
        <v>169.54707563250003</v>
      </c>
      <c r="I18" s="63">
        <f t="shared" si="3"/>
        <v>226.06276751000001</v>
      </c>
      <c r="J18" s="16"/>
      <c r="K18" s="35">
        <v>11</v>
      </c>
      <c r="L18" s="29">
        <f t="shared" si="11"/>
        <v>15460.50064</v>
      </c>
      <c r="M18" s="42">
        <f t="shared" si="4"/>
        <v>3092.100128</v>
      </c>
      <c r="N18" s="42">
        <f t="shared" si="12"/>
        <v>2581.2835100000002</v>
      </c>
      <c r="O18" s="40">
        <f t="shared" si="13"/>
        <v>1130.6092000000001</v>
      </c>
      <c r="P18" s="45">
        <f t="shared" si="5"/>
        <v>22264.493478</v>
      </c>
      <c r="Q18" s="30">
        <v>1200</v>
      </c>
      <c r="R18" s="30">
        <f t="shared" si="6"/>
        <v>166.98370108500001</v>
      </c>
      <c r="S18" s="63">
        <f t="shared" si="7"/>
        <v>222.64493478</v>
      </c>
      <c r="T18" s="23"/>
      <c r="U18" s="23"/>
      <c r="V18" s="23"/>
      <c r="W18" s="24"/>
      <c r="X18" s="24"/>
      <c r="Y18" s="25"/>
      <c r="Z18" s="23"/>
      <c r="AA18" s="23"/>
      <c r="AB18" s="26"/>
    </row>
    <row r="19" spans="1:28" s="17" customFormat="1" ht="17.100000000000001" customHeight="1">
      <c r="A19" s="35">
        <v>12</v>
      </c>
      <c r="B19" s="29">
        <f t="shared" si="8"/>
        <v>15909.788960000002</v>
      </c>
      <c r="C19" s="42">
        <f t="shared" si="0"/>
        <v>3181.9577920000006</v>
      </c>
      <c r="D19" s="42">
        <f t="shared" si="9"/>
        <v>2660.43154</v>
      </c>
      <c r="E19" s="40">
        <f t="shared" si="10"/>
        <v>1145.1664000000001</v>
      </c>
      <c r="F19" s="45">
        <f t="shared" si="1"/>
        <v>22897.344692000006</v>
      </c>
      <c r="G19" s="30">
        <v>1200</v>
      </c>
      <c r="H19" s="30">
        <f t="shared" si="2"/>
        <v>171.73008519000007</v>
      </c>
      <c r="I19" s="63">
        <f t="shared" si="3"/>
        <v>228.97344692000007</v>
      </c>
      <c r="J19" s="16"/>
      <c r="K19" s="35">
        <v>12</v>
      </c>
      <c r="L19" s="29">
        <f t="shared" si="11"/>
        <v>15659.562880000001</v>
      </c>
      <c r="M19" s="42">
        <f t="shared" si="4"/>
        <v>3131.9125760000002</v>
      </c>
      <c r="N19" s="42">
        <f t="shared" si="12"/>
        <v>2614.5189200000004</v>
      </c>
      <c r="O19" s="40">
        <f t="shared" si="13"/>
        <v>1145.1664000000001</v>
      </c>
      <c r="P19" s="45">
        <f t="shared" si="5"/>
        <v>22551.160776000004</v>
      </c>
      <c r="Q19" s="30">
        <v>1200</v>
      </c>
      <c r="R19" s="30">
        <f t="shared" si="6"/>
        <v>169.13370582000002</v>
      </c>
      <c r="S19" s="63">
        <f t="shared" si="7"/>
        <v>225.51160776000003</v>
      </c>
      <c r="T19" s="23"/>
      <c r="U19" s="23"/>
      <c r="V19" s="23"/>
      <c r="W19" s="24"/>
      <c r="X19" s="24"/>
      <c r="Y19" s="25"/>
      <c r="Z19" s="23"/>
      <c r="AA19" s="23"/>
      <c r="AB19" s="26"/>
    </row>
    <row r="20" spans="1:28" s="17" customFormat="1" ht="17.100000000000001" customHeight="1">
      <c r="A20" s="35">
        <v>13</v>
      </c>
      <c r="B20" s="29">
        <f t="shared" si="8"/>
        <v>16112.032040000002</v>
      </c>
      <c r="C20" s="42">
        <f t="shared" si="0"/>
        <v>3222.4064080000007</v>
      </c>
      <c r="D20" s="42">
        <f t="shared" si="9"/>
        <v>2694.2505850000002</v>
      </c>
      <c r="E20" s="40">
        <f t="shared" si="10"/>
        <v>1159.7236</v>
      </c>
      <c r="F20" s="45">
        <f t="shared" si="1"/>
        <v>23188.412633000004</v>
      </c>
      <c r="G20" s="30">
        <v>1200</v>
      </c>
      <c r="H20" s="30">
        <f t="shared" si="2"/>
        <v>173.91309474750003</v>
      </c>
      <c r="I20" s="63">
        <f t="shared" si="3"/>
        <v>231.88412633000004</v>
      </c>
      <c r="J20" s="16"/>
      <c r="K20" s="35">
        <v>13</v>
      </c>
      <c r="L20" s="29">
        <f t="shared" si="11"/>
        <v>15858.625120000001</v>
      </c>
      <c r="M20" s="42">
        <f t="shared" si="4"/>
        <v>3171.7250239999998</v>
      </c>
      <c r="N20" s="42">
        <f t="shared" si="12"/>
        <v>2647.7543300000007</v>
      </c>
      <c r="O20" s="40">
        <f t="shared" si="13"/>
        <v>1159.7236</v>
      </c>
      <c r="P20" s="45">
        <f t="shared" si="5"/>
        <v>22837.828074000001</v>
      </c>
      <c r="Q20" s="30">
        <v>1200</v>
      </c>
      <c r="R20" s="30">
        <f t="shared" si="6"/>
        <v>171.283710555</v>
      </c>
      <c r="S20" s="63">
        <f t="shared" si="7"/>
        <v>228.37828074000001</v>
      </c>
      <c r="T20" s="23"/>
      <c r="U20" s="23"/>
      <c r="V20" s="23"/>
      <c r="W20" s="24"/>
      <c r="X20" s="24"/>
      <c r="Y20" s="25"/>
      <c r="Z20" s="23"/>
      <c r="AA20" s="23"/>
      <c r="AB20" s="26"/>
    </row>
    <row r="21" spans="1:28" s="17" customFormat="1" ht="17.100000000000001" customHeight="1">
      <c r="A21" s="35">
        <v>14</v>
      </c>
      <c r="B21" s="29">
        <f t="shared" si="8"/>
        <v>16314.275120000002</v>
      </c>
      <c r="C21" s="42">
        <f t="shared" si="0"/>
        <v>3262.8550240000004</v>
      </c>
      <c r="D21" s="42">
        <f t="shared" si="9"/>
        <v>2728.06963</v>
      </c>
      <c r="E21" s="40">
        <f t="shared" si="10"/>
        <v>1174.2808</v>
      </c>
      <c r="F21" s="45">
        <f t="shared" si="1"/>
        <v>23479.480574000001</v>
      </c>
      <c r="G21" s="30">
        <v>1200</v>
      </c>
      <c r="H21" s="30">
        <f t="shared" si="2"/>
        <v>176.09610430500001</v>
      </c>
      <c r="I21" s="63">
        <f t="shared" si="3"/>
        <v>234.79480574000002</v>
      </c>
      <c r="J21" s="16"/>
      <c r="K21" s="35">
        <v>14</v>
      </c>
      <c r="L21" s="29">
        <f t="shared" si="11"/>
        <v>16057.68736</v>
      </c>
      <c r="M21" s="42">
        <f t="shared" si="4"/>
        <v>3211.537472</v>
      </c>
      <c r="N21" s="42">
        <f t="shared" si="12"/>
        <v>2680.9897400000004</v>
      </c>
      <c r="O21" s="40">
        <f t="shared" si="13"/>
        <v>1174.2808</v>
      </c>
      <c r="P21" s="45">
        <f t="shared" si="5"/>
        <v>23124.495372000001</v>
      </c>
      <c r="Q21" s="30">
        <v>1200</v>
      </c>
      <c r="R21" s="30">
        <f t="shared" si="6"/>
        <v>173.43371529000001</v>
      </c>
      <c r="S21" s="63">
        <f t="shared" si="7"/>
        <v>231.24495372000001</v>
      </c>
      <c r="T21" s="23"/>
      <c r="U21" s="23"/>
      <c r="V21" s="23"/>
      <c r="W21" s="24"/>
      <c r="X21" s="24"/>
      <c r="Y21" s="25"/>
      <c r="Z21" s="23"/>
      <c r="AA21" s="23"/>
      <c r="AB21" s="26"/>
    </row>
    <row r="22" spans="1:28" s="17" customFormat="1" ht="17.100000000000001" customHeight="1">
      <c r="A22" s="35">
        <v>15</v>
      </c>
      <c r="B22" s="29">
        <f t="shared" si="8"/>
        <v>16516.518200000002</v>
      </c>
      <c r="C22" s="42">
        <f t="shared" si="0"/>
        <v>3303.3036400000005</v>
      </c>
      <c r="D22" s="42">
        <f t="shared" si="9"/>
        <v>2761.8886750000001</v>
      </c>
      <c r="E22" s="40">
        <f t="shared" si="10"/>
        <v>1188.838</v>
      </c>
      <c r="F22" s="45">
        <f t="shared" si="1"/>
        <v>23770.548515000006</v>
      </c>
      <c r="G22" s="30">
        <v>1200</v>
      </c>
      <c r="H22" s="30">
        <f t="shared" si="2"/>
        <v>178.27911386250005</v>
      </c>
      <c r="I22" s="63">
        <f t="shared" si="3"/>
        <v>237.70548515000007</v>
      </c>
      <c r="J22" s="16"/>
      <c r="K22" s="35">
        <v>15</v>
      </c>
      <c r="L22" s="29">
        <f t="shared" si="11"/>
        <v>16256.749600000001</v>
      </c>
      <c r="M22" s="42">
        <f t="shared" si="4"/>
        <v>3251.3499200000001</v>
      </c>
      <c r="N22" s="42">
        <f t="shared" si="12"/>
        <v>2714.2251500000002</v>
      </c>
      <c r="O22" s="40">
        <f t="shared" si="13"/>
        <v>1188.838</v>
      </c>
      <c r="P22" s="45">
        <f t="shared" si="5"/>
        <v>23411.162670000002</v>
      </c>
      <c r="Q22" s="30">
        <v>1200</v>
      </c>
      <c r="R22" s="30">
        <f t="shared" si="6"/>
        <v>175.58372002500002</v>
      </c>
      <c r="S22" s="63">
        <f t="shared" si="7"/>
        <v>234.11162670000002</v>
      </c>
      <c r="T22" s="23"/>
      <c r="U22" s="23"/>
      <c r="V22" s="23"/>
      <c r="W22" s="24"/>
      <c r="X22" s="24"/>
      <c r="Y22" s="25"/>
      <c r="Z22" s="23"/>
      <c r="AA22" s="23"/>
      <c r="AB22" s="26"/>
    </row>
    <row r="23" spans="1:28" s="17" customFormat="1" ht="17.100000000000001" customHeight="1">
      <c r="A23" s="35">
        <v>16</v>
      </c>
      <c r="B23" s="29">
        <f t="shared" si="8"/>
        <v>16718.761280000002</v>
      </c>
      <c r="C23" s="42">
        <f t="shared" si="0"/>
        <v>3343.7522560000007</v>
      </c>
      <c r="D23" s="42">
        <f t="shared" si="9"/>
        <v>2795.7077200000003</v>
      </c>
      <c r="E23" s="40">
        <f t="shared" si="10"/>
        <v>1203.3951999999999</v>
      </c>
      <c r="F23" s="45">
        <f t="shared" si="1"/>
        <v>24061.616456000003</v>
      </c>
      <c r="G23" s="30">
        <v>1200</v>
      </c>
      <c r="H23" s="30">
        <f t="shared" si="2"/>
        <v>180.46212342000004</v>
      </c>
      <c r="I23" s="63">
        <f t="shared" si="3"/>
        <v>240.61616456000004</v>
      </c>
      <c r="J23" s="16"/>
      <c r="K23" s="35">
        <v>16</v>
      </c>
      <c r="L23" s="29">
        <f t="shared" si="11"/>
        <v>16455.811840000002</v>
      </c>
      <c r="M23" s="42">
        <f t="shared" si="4"/>
        <v>3291.1623680000007</v>
      </c>
      <c r="N23" s="42">
        <f t="shared" si="12"/>
        <v>2747.4605600000004</v>
      </c>
      <c r="O23" s="40">
        <f t="shared" si="13"/>
        <v>1203.3951999999999</v>
      </c>
      <c r="P23" s="45">
        <f t="shared" si="5"/>
        <v>23697.829968000002</v>
      </c>
      <c r="Q23" s="30">
        <v>1200</v>
      </c>
      <c r="R23" s="30">
        <f t="shared" si="6"/>
        <v>177.73372476000003</v>
      </c>
      <c r="S23" s="63">
        <f t="shared" si="7"/>
        <v>236.97829968000002</v>
      </c>
      <c r="T23" s="23"/>
      <c r="U23" s="23"/>
      <c r="V23" s="23"/>
      <c r="W23" s="24"/>
      <c r="X23" s="24"/>
      <c r="Y23" s="25"/>
      <c r="Z23" s="23"/>
      <c r="AA23" s="23"/>
      <c r="AB23" s="26"/>
    </row>
    <row r="24" spans="1:28" s="17" customFormat="1" ht="17.100000000000001" customHeight="1">
      <c r="A24" s="35">
        <v>17</v>
      </c>
      <c r="B24" s="29">
        <f t="shared" si="8"/>
        <v>16921.004360000003</v>
      </c>
      <c r="C24" s="42">
        <f t="shared" si="0"/>
        <v>3384.2008720000008</v>
      </c>
      <c r="D24" s="42">
        <f t="shared" si="9"/>
        <v>2829.5267650000001</v>
      </c>
      <c r="E24" s="40">
        <f t="shared" si="10"/>
        <v>1217.9524000000001</v>
      </c>
      <c r="F24" s="45">
        <f t="shared" si="1"/>
        <v>24352.684397000005</v>
      </c>
      <c r="G24" s="30">
        <v>1200</v>
      </c>
      <c r="H24" s="30">
        <f t="shared" si="2"/>
        <v>182.64513297750003</v>
      </c>
      <c r="I24" s="63">
        <f t="shared" si="3"/>
        <v>243.52684397000004</v>
      </c>
      <c r="J24" s="16"/>
      <c r="K24" s="35">
        <v>17</v>
      </c>
      <c r="L24" s="29">
        <f t="shared" si="11"/>
        <v>16654.874080000001</v>
      </c>
      <c r="M24" s="42">
        <f t="shared" si="4"/>
        <v>3330.9748160000004</v>
      </c>
      <c r="N24" s="42">
        <f t="shared" si="12"/>
        <v>2780.6959700000007</v>
      </c>
      <c r="O24" s="40">
        <f t="shared" si="13"/>
        <v>1217.9524000000001</v>
      </c>
      <c r="P24" s="45">
        <f t="shared" si="5"/>
        <v>23984.497266000006</v>
      </c>
      <c r="Q24" s="30">
        <v>1200</v>
      </c>
      <c r="R24" s="30">
        <f t="shared" si="6"/>
        <v>179.88372949500004</v>
      </c>
      <c r="S24" s="63">
        <f t="shared" si="7"/>
        <v>239.84497266000005</v>
      </c>
      <c r="T24" s="23"/>
      <c r="U24" s="23"/>
      <c r="V24" s="23"/>
      <c r="W24" s="24"/>
      <c r="X24" s="24"/>
      <c r="Y24" s="25"/>
      <c r="Z24" s="23"/>
      <c r="AA24" s="23"/>
      <c r="AB24" s="26"/>
    </row>
    <row r="25" spans="1:28" s="17" customFormat="1" ht="17.100000000000001" customHeight="1">
      <c r="A25" s="35">
        <v>18</v>
      </c>
      <c r="B25" s="29">
        <f t="shared" si="8"/>
        <v>17123.247440000003</v>
      </c>
      <c r="C25" s="42">
        <f t="shared" si="0"/>
        <v>3424.6494880000009</v>
      </c>
      <c r="D25" s="42">
        <f t="shared" si="9"/>
        <v>2863.3458100000003</v>
      </c>
      <c r="E25" s="40">
        <f t="shared" si="10"/>
        <v>1232.5096000000001</v>
      </c>
      <c r="F25" s="45">
        <f t="shared" si="1"/>
        <v>24643.752338000002</v>
      </c>
      <c r="G25" s="30">
        <v>1200</v>
      </c>
      <c r="H25" s="30">
        <f t="shared" si="2"/>
        <v>184.82814253500001</v>
      </c>
      <c r="I25" s="63">
        <f t="shared" si="3"/>
        <v>246.43752338000002</v>
      </c>
      <c r="J25" s="16"/>
      <c r="K25" s="35">
        <v>18</v>
      </c>
      <c r="L25" s="29">
        <f t="shared" si="11"/>
        <v>16853.936320000001</v>
      </c>
      <c r="M25" s="42">
        <f t="shared" si="4"/>
        <v>3370.7872640000005</v>
      </c>
      <c r="N25" s="42">
        <f t="shared" si="12"/>
        <v>2813.9313800000004</v>
      </c>
      <c r="O25" s="40">
        <f t="shared" si="13"/>
        <v>1232.5096000000001</v>
      </c>
      <c r="P25" s="45">
        <f t="shared" si="5"/>
        <v>24271.164564000002</v>
      </c>
      <c r="Q25" s="30">
        <v>1200</v>
      </c>
      <c r="R25" s="30">
        <f t="shared" si="6"/>
        <v>182.03373423000002</v>
      </c>
      <c r="S25" s="63">
        <f t="shared" si="7"/>
        <v>242.71164564000003</v>
      </c>
      <c r="T25" s="23"/>
      <c r="U25" s="23"/>
      <c r="V25" s="23"/>
      <c r="W25" s="24"/>
      <c r="X25" s="24"/>
      <c r="Y25" s="25"/>
      <c r="Z25" s="23"/>
      <c r="AA25" s="23"/>
      <c r="AB25" s="26"/>
    </row>
    <row r="26" spans="1:28" s="17" customFormat="1" ht="17.100000000000001" customHeight="1">
      <c r="A26" s="35">
        <v>19</v>
      </c>
      <c r="B26" s="29">
        <f t="shared" si="8"/>
        <v>17325.490520000003</v>
      </c>
      <c r="C26" s="42">
        <f t="shared" si="0"/>
        <v>3465.0981040000006</v>
      </c>
      <c r="D26" s="42">
        <f t="shared" si="9"/>
        <v>2897.164855</v>
      </c>
      <c r="E26" s="40">
        <f t="shared" si="10"/>
        <v>1247.0668000000001</v>
      </c>
      <c r="F26" s="45">
        <f t="shared" si="1"/>
        <v>24934.820279000003</v>
      </c>
      <c r="G26" s="30">
        <v>1200</v>
      </c>
      <c r="H26" s="30">
        <f t="shared" si="2"/>
        <v>187.01115209250003</v>
      </c>
      <c r="I26" s="63">
        <f t="shared" si="3"/>
        <v>249.34820279000004</v>
      </c>
      <c r="J26" s="16"/>
      <c r="K26" s="35">
        <v>19</v>
      </c>
      <c r="L26" s="29">
        <f t="shared" si="11"/>
        <v>17052.99856</v>
      </c>
      <c r="M26" s="42">
        <f t="shared" si="4"/>
        <v>3410.5997120000002</v>
      </c>
      <c r="N26" s="42">
        <f t="shared" si="12"/>
        <v>2847.1667900000002</v>
      </c>
      <c r="O26" s="40">
        <f t="shared" si="13"/>
        <v>1247.0668000000001</v>
      </c>
      <c r="P26" s="45">
        <f t="shared" si="5"/>
        <v>24557.831861999999</v>
      </c>
      <c r="Q26" s="30">
        <v>1200</v>
      </c>
      <c r="R26" s="30">
        <f t="shared" si="6"/>
        <v>184.183738965</v>
      </c>
      <c r="S26" s="63">
        <f t="shared" si="7"/>
        <v>245.57831862</v>
      </c>
      <c r="T26" s="23"/>
      <c r="U26" s="23"/>
      <c r="V26" s="23"/>
      <c r="W26" s="24"/>
      <c r="X26" s="24"/>
      <c r="Y26" s="25"/>
      <c r="Z26" s="23"/>
      <c r="AA26" s="23"/>
      <c r="AB26" s="26"/>
    </row>
    <row r="27" spans="1:28" s="17" customFormat="1" ht="17.100000000000001" customHeight="1">
      <c r="A27" s="35">
        <v>20</v>
      </c>
      <c r="B27" s="29">
        <f t="shared" si="8"/>
        <v>17527.7336</v>
      </c>
      <c r="C27" s="42">
        <f t="shared" si="0"/>
        <v>3505.5467200000003</v>
      </c>
      <c r="D27" s="42">
        <f t="shared" si="9"/>
        <v>2930.9839000000002</v>
      </c>
      <c r="E27" s="40">
        <f t="shared" si="10"/>
        <v>1261.624</v>
      </c>
      <c r="F27" s="45">
        <f t="shared" si="1"/>
        <v>25225.888219999997</v>
      </c>
      <c r="G27" s="30">
        <v>1200</v>
      </c>
      <c r="H27" s="30">
        <f t="shared" si="2"/>
        <v>189.19416164999996</v>
      </c>
      <c r="I27" s="63">
        <f t="shared" si="3"/>
        <v>252.25888219999996</v>
      </c>
      <c r="J27" s="16"/>
      <c r="K27" s="35">
        <v>20</v>
      </c>
      <c r="L27" s="29">
        <f t="shared" si="11"/>
        <v>17252.060799999999</v>
      </c>
      <c r="M27" s="42">
        <f t="shared" si="4"/>
        <v>3450.4121600000003</v>
      </c>
      <c r="N27" s="42">
        <f t="shared" si="12"/>
        <v>2880.4022000000004</v>
      </c>
      <c r="O27" s="40">
        <f t="shared" si="13"/>
        <v>1261.624</v>
      </c>
      <c r="P27" s="45">
        <f t="shared" si="5"/>
        <v>24844.499159999999</v>
      </c>
      <c r="Q27" s="30">
        <v>1200</v>
      </c>
      <c r="R27" s="30">
        <f t="shared" si="6"/>
        <v>186.33374369999999</v>
      </c>
      <c r="S27" s="63">
        <f t="shared" si="7"/>
        <v>248.44499159999998</v>
      </c>
      <c r="T27" s="23"/>
      <c r="U27" s="23"/>
      <c r="V27" s="23"/>
      <c r="W27" s="24"/>
      <c r="X27" s="24"/>
      <c r="Y27" s="25"/>
      <c r="Z27" s="23"/>
      <c r="AA27" s="23"/>
      <c r="AB27" s="26"/>
    </row>
    <row r="28" spans="1:28" s="17" customFormat="1" ht="17.100000000000001" customHeight="1">
      <c r="A28" s="35">
        <v>21</v>
      </c>
      <c r="B28" s="29">
        <f t="shared" si="8"/>
        <v>17729.97668</v>
      </c>
      <c r="C28" s="42">
        <f t="shared" si="0"/>
        <v>3545.9953359999995</v>
      </c>
      <c r="D28" s="42">
        <f t="shared" si="9"/>
        <v>2964.8029450000004</v>
      </c>
      <c r="E28" s="40">
        <f t="shared" si="10"/>
        <v>1276.1812</v>
      </c>
      <c r="F28" s="45">
        <f t="shared" si="1"/>
        <v>25516.956160999998</v>
      </c>
      <c r="G28" s="30">
        <v>1200</v>
      </c>
      <c r="H28" s="30">
        <f t="shared" si="2"/>
        <v>191.3771712075</v>
      </c>
      <c r="I28" s="63">
        <f t="shared" si="3"/>
        <v>255.16956160999999</v>
      </c>
      <c r="J28" s="16"/>
      <c r="K28" s="35">
        <v>21</v>
      </c>
      <c r="L28" s="29">
        <f t="shared" si="11"/>
        <v>17451.123039999999</v>
      </c>
      <c r="M28" s="42">
        <f t="shared" si="4"/>
        <v>3490.224608</v>
      </c>
      <c r="N28" s="42">
        <f t="shared" si="12"/>
        <v>2913.6376100000007</v>
      </c>
      <c r="O28" s="40">
        <f t="shared" si="13"/>
        <v>1276.1812</v>
      </c>
      <c r="P28" s="45">
        <f t="shared" si="5"/>
        <v>25131.166458</v>
      </c>
      <c r="Q28" s="30">
        <v>1200</v>
      </c>
      <c r="R28" s="30">
        <f t="shared" si="6"/>
        <v>188.483748435</v>
      </c>
      <c r="S28" s="63">
        <f t="shared" si="7"/>
        <v>251.31166457999998</v>
      </c>
      <c r="T28" s="23"/>
      <c r="U28" s="23"/>
      <c r="V28" s="23"/>
      <c r="W28" s="24"/>
      <c r="X28" s="24"/>
      <c r="Y28" s="25"/>
      <c r="Z28" s="23"/>
      <c r="AA28" s="23"/>
      <c r="AB28" s="26"/>
    </row>
    <row r="29" spans="1:28" s="17" customFormat="1" ht="17.100000000000001" customHeight="1">
      <c r="A29" s="35">
        <v>22</v>
      </c>
      <c r="B29" s="29">
        <f t="shared" si="8"/>
        <v>17932.21976</v>
      </c>
      <c r="C29" s="42">
        <f t="shared" si="0"/>
        <v>3586.4439520000001</v>
      </c>
      <c r="D29" s="42">
        <f t="shared" si="9"/>
        <v>2998.6219900000001</v>
      </c>
      <c r="E29" s="40">
        <f t="shared" si="10"/>
        <v>1290.7384</v>
      </c>
      <c r="F29" s="45">
        <f t="shared" si="1"/>
        <v>25808.024101999999</v>
      </c>
      <c r="G29" s="30">
        <v>1200</v>
      </c>
      <c r="H29" s="30">
        <f t="shared" si="2"/>
        <v>193.56018076500001</v>
      </c>
      <c r="I29" s="63">
        <f t="shared" si="3"/>
        <v>258.08024102000002</v>
      </c>
      <c r="J29" s="16"/>
      <c r="K29" s="35">
        <v>22</v>
      </c>
      <c r="L29" s="29">
        <f t="shared" si="11"/>
        <v>17650.185280000002</v>
      </c>
      <c r="M29" s="42">
        <f t="shared" si="4"/>
        <v>3530.0370560000006</v>
      </c>
      <c r="N29" s="42">
        <f t="shared" si="12"/>
        <v>2946.8730200000005</v>
      </c>
      <c r="O29" s="40">
        <f t="shared" si="13"/>
        <v>1290.7384</v>
      </c>
      <c r="P29" s="45">
        <f t="shared" si="5"/>
        <v>25417.833756</v>
      </c>
      <c r="Q29" s="30">
        <v>1200</v>
      </c>
      <c r="R29" s="30">
        <f t="shared" si="6"/>
        <v>190.63375316999998</v>
      </c>
      <c r="S29" s="63">
        <f t="shared" si="7"/>
        <v>254.17833755999999</v>
      </c>
      <c r="T29" s="23"/>
      <c r="U29" s="23"/>
      <c r="V29" s="23"/>
      <c r="W29" s="24"/>
      <c r="X29" s="24"/>
      <c r="Y29" s="25"/>
      <c r="Z29" s="23"/>
      <c r="AA29" s="23"/>
      <c r="AB29" s="26"/>
    </row>
    <row r="30" spans="1:28" s="17" customFormat="1" ht="17.100000000000001" customHeight="1">
      <c r="A30" s="35">
        <v>23</v>
      </c>
      <c r="B30" s="29">
        <f t="shared" si="8"/>
        <v>18134.46284</v>
      </c>
      <c r="C30" s="42">
        <f t="shared" si="0"/>
        <v>3626.8925679999998</v>
      </c>
      <c r="D30" s="42">
        <f t="shared" si="9"/>
        <v>3032.4410350000003</v>
      </c>
      <c r="E30" s="40">
        <f t="shared" si="10"/>
        <v>1305.2955999999999</v>
      </c>
      <c r="F30" s="45">
        <f t="shared" si="1"/>
        <v>26099.092043000001</v>
      </c>
      <c r="G30" s="30">
        <v>1200</v>
      </c>
      <c r="H30" s="30">
        <f t="shared" si="2"/>
        <v>195.74319032250003</v>
      </c>
      <c r="I30" s="63">
        <f t="shared" si="3"/>
        <v>260.99092043000002</v>
      </c>
      <c r="J30" s="16"/>
      <c r="K30" s="35">
        <v>23</v>
      </c>
      <c r="L30" s="29">
        <f t="shared" si="11"/>
        <v>17849.247520000001</v>
      </c>
      <c r="M30" s="42">
        <f t="shared" si="4"/>
        <v>3569.8495040000003</v>
      </c>
      <c r="N30" s="42">
        <f t="shared" si="12"/>
        <v>2980.1084300000002</v>
      </c>
      <c r="O30" s="40">
        <f t="shared" si="13"/>
        <v>1305.2955999999999</v>
      </c>
      <c r="P30" s="45">
        <f t="shared" si="5"/>
        <v>25704.501054000004</v>
      </c>
      <c r="Q30" s="30">
        <v>1200</v>
      </c>
      <c r="R30" s="30">
        <f t="shared" si="6"/>
        <v>192.78375790500002</v>
      </c>
      <c r="S30" s="63">
        <f t="shared" si="7"/>
        <v>257.04501054000002</v>
      </c>
      <c r="T30" s="23"/>
      <c r="U30" s="23"/>
      <c r="V30" s="23"/>
      <c r="W30" s="24"/>
      <c r="X30" s="24"/>
      <c r="Y30" s="25"/>
      <c r="Z30" s="23"/>
      <c r="AA30" s="23"/>
      <c r="AB30" s="26"/>
    </row>
    <row r="31" spans="1:28" s="17" customFormat="1" ht="17.100000000000001" customHeight="1">
      <c r="A31" s="35">
        <v>24</v>
      </c>
      <c r="B31" s="29">
        <f t="shared" si="8"/>
        <v>18336.70592</v>
      </c>
      <c r="C31" s="42">
        <f t="shared" si="0"/>
        <v>3667.3411840000003</v>
      </c>
      <c r="D31" s="42">
        <f t="shared" si="9"/>
        <v>3066.26008</v>
      </c>
      <c r="E31" s="40">
        <f t="shared" si="10"/>
        <v>1319.8528000000001</v>
      </c>
      <c r="F31" s="45">
        <f t="shared" si="1"/>
        <v>26390.159984000002</v>
      </c>
      <c r="G31" s="30">
        <v>1200</v>
      </c>
      <c r="H31" s="30">
        <f t="shared" si="2"/>
        <v>197.92619988000001</v>
      </c>
      <c r="I31" s="63">
        <f t="shared" si="3"/>
        <v>263.90159984000002</v>
      </c>
      <c r="J31" s="16"/>
      <c r="K31" s="35">
        <v>24</v>
      </c>
      <c r="L31" s="29">
        <f t="shared" si="11"/>
        <v>18048.30976</v>
      </c>
      <c r="M31" s="42">
        <f t="shared" si="4"/>
        <v>3609.6619520000004</v>
      </c>
      <c r="N31" s="42">
        <f t="shared" si="12"/>
        <v>3013.3438400000005</v>
      </c>
      <c r="O31" s="40">
        <f t="shared" si="13"/>
        <v>1319.8528000000001</v>
      </c>
      <c r="P31" s="45">
        <f t="shared" si="5"/>
        <v>25991.168352000001</v>
      </c>
      <c r="Q31" s="30">
        <v>1200</v>
      </c>
      <c r="R31" s="30">
        <f t="shared" si="6"/>
        <v>194.93376264</v>
      </c>
      <c r="S31" s="63">
        <f t="shared" si="7"/>
        <v>259.91168352</v>
      </c>
      <c r="T31" s="23"/>
      <c r="U31" s="23"/>
      <c r="V31" s="23"/>
      <c r="W31" s="24"/>
      <c r="X31" s="24"/>
      <c r="Y31" s="25"/>
      <c r="Z31" s="23"/>
      <c r="AA31" s="23"/>
      <c r="AB31" s="26"/>
    </row>
    <row r="32" spans="1:28" s="17" customFormat="1" ht="17.100000000000001" customHeight="1" thickBot="1">
      <c r="A32" s="36">
        <v>25</v>
      </c>
      <c r="B32" s="32">
        <f t="shared" si="8"/>
        <v>18538.949000000001</v>
      </c>
      <c r="C32" s="65">
        <f t="shared" si="0"/>
        <v>3707.7898</v>
      </c>
      <c r="D32" s="65">
        <f t="shared" si="9"/>
        <v>3100.0791250000002</v>
      </c>
      <c r="E32" s="41">
        <f t="shared" si="10"/>
        <v>1334.41</v>
      </c>
      <c r="F32" s="71">
        <f t="shared" si="1"/>
        <v>26681.227924999999</v>
      </c>
      <c r="G32" s="111">
        <v>1200</v>
      </c>
      <c r="H32" s="33">
        <f t="shared" si="2"/>
        <v>200.1092094375</v>
      </c>
      <c r="I32" s="64">
        <f t="shared" si="3"/>
        <v>266.81227925000002</v>
      </c>
      <c r="J32" s="108"/>
      <c r="K32" s="36">
        <v>25</v>
      </c>
      <c r="L32" s="32">
        <f t="shared" si="11"/>
        <v>18247.372000000003</v>
      </c>
      <c r="M32" s="65">
        <f t="shared" si="4"/>
        <v>3649.4744000000005</v>
      </c>
      <c r="N32" s="65">
        <f t="shared" si="12"/>
        <v>3046.5792500000007</v>
      </c>
      <c r="O32" s="41">
        <f t="shared" si="13"/>
        <v>1334.41</v>
      </c>
      <c r="P32" s="71">
        <f t="shared" si="5"/>
        <v>26277.835650000005</v>
      </c>
      <c r="Q32" s="111">
        <v>1200</v>
      </c>
      <c r="R32" s="33">
        <f t="shared" si="6"/>
        <v>197.08376737500004</v>
      </c>
      <c r="S32" s="64">
        <f t="shared" si="7"/>
        <v>262.77835650000003</v>
      </c>
      <c r="T32" s="109"/>
      <c r="U32" s="23"/>
      <c r="V32" s="23"/>
      <c r="W32" s="24"/>
      <c r="X32" s="24"/>
      <c r="Y32" s="25"/>
      <c r="Z32" s="23"/>
      <c r="AA32" s="23"/>
      <c r="AB32" s="26"/>
    </row>
    <row r="33" spans="1:28" ht="14.25" hidden="1" customHeight="1">
      <c r="C33" s="66">
        <f>B33*19.05%</f>
        <v>0</v>
      </c>
      <c r="F33" s="7"/>
      <c r="G33" s="7"/>
      <c r="H33" s="7"/>
      <c r="I33" s="7"/>
      <c r="M33" s="66">
        <f t="shared" ref="M33:M34" si="14">L33*19.042%</f>
        <v>0</v>
      </c>
      <c r="N33" s="66">
        <f t="shared" ref="N33:N34" si="15">(L33+M33)*19.9934%</f>
        <v>0</v>
      </c>
      <c r="O33" s="66">
        <f>L33*21.2122%</f>
        <v>0</v>
      </c>
      <c r="P33" s="7"/>
      <c r="Q33" s="7"/>
      <c r="R33" s="4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idden="1">
      <c r="C34" s="29">
        <f>B34*19.05%</f>
        <v>0</v>
      </c>
      <c r="F34" s="7"/>
      <c r="G34" s="7"/>
      <c r="H34" s="7"/>
      <c r="I34" s="7"/>
      <c r="M34" s="29">
        <f t="shared" si="14"/>
        <v>0</v>
      </c>
      <c r="N34" s="29">
        <f t="shared" si="15"/>
        <v>0</v>
      </c>
      <c r="O34" s="29">
        <f>L34*21.2122%</f>
        <v>0</v>
      </c>
      <c r="P34" s="7"/>
      <c r="Q34" s="7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>
      <c r="A35" s="105"/>
      <c r="B35" s="105"/>
      <c r="C35" s="105"/>
      <c r="D35" s="105"/>
      <c r="E35" s="105"/>
      <c r="F35" s="105"/>
      <c r="G35" s="105"/>
      <c r="H35" s="55"/>
      <c r="I35" s="55"/>
      <c r="K35" s="105"/>
      <c r="L35" s="105"/>
      <c r="M35" s="105"/>
      <c r="N35" s="105"/>
      <c r="O35" s="105"/>
      <c r="P35" s="105"/>
      <c r="Q35" s="105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9" spans="1:28">
      <c r="B39" s="101"/>
      <c r="C39" s="101"/>
      <c r="D39" s="101"/>
      <c r="E39"/>
      <c r="F39"/>
      <c r="G39"/>
      <c r="H39"/>
      <c r="I39"/>
    </row>
    <row r="40" spans="1:28">
      <c r="L40" s="101"/>
      <c r="M40" s="101"/>
      <c r="N40" s="101"/>
      <c r="O40"/>
      <c r="P40"/>
      <c r="Q40"/>
      <c r="R40"/>
    </row>
  </sheetData>
  <phoneticPr fontId="13" type="noConversion"/>
  <printOptions horizontalCentered="1"/>
  <pageMargins left="0.47244094488188981" right="0.47244094488188981" top="0.27559055118110237" bottom="0.98425196850393704" header="0.15748031496062992" footer="0"/>
  <pageSetup paperSize="5" scale="9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Interior tapa</vt:lpstr>
      <vt:lpstr>Tapa</vt:lpstr>
      <vt:lpstr>Maq.A- CH.Aut-Maq B</vt:lpstr>
      <vt:lpstr>Comp. no Adm + Ayudante de Maq</vt:lpstr>
      <vt:lpstr>Capataces + Adm B Auxiliar</vt:lpstr>
      <vt:lpstr>Adm A especial. + encargado Cam</vt:lpstr>
      <vt:lpstr>Obrero-portero-sereno-choferes</vt:lpstr>
      <vt:lpstr>Peon de Mant. + Oficial de MAnt</vt:lpstr>
      <vt:lpstr>Medio oficial + Ayudante  Mant.</vt:lpstr>
      <vt:lpstr>'Adm A especial. + encargado Cam'!Área_de_impresión</vt:lpstr>
      <vt:lpstr>'Capataces + Adm B Auxiliar'!Área_de_impresión</vt:lpstr>
      <vt:lpstr>'Comp. no Adm + Ayudante de Maq'!Área_de_impresión</vt:lpstr>
      <vt:lpstr>'Interior tapa'!Área_de_impresión</vt:lpstr>
      <vt:lpstr>'Maq.A- CH.Aut-Maq B'!Área_de_impresión</vt:lpstr>
      <vt:lpstr>'Medio oficial + Ayudante  Mant.'!Área_de_impresión</vt:lpstr>
      <vt:lpstr>'Obrero-portero-sereno-choferes'!Área_de_impresión</vt:lpstr>
      <vt:lpstr>'Peon de Mant. + Oficial de MAnt'!Área_de_impresión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STIHMPRA</cp:lastModifiedBy>
  <cp:lastPrinted>2017-02-06T14:30:20Z</cp:lastPrinted>
  <dcterms:created xsi:type="dcterms:W3CDTF">2003-01-23T19:18:47Z</dcterms:created>
  <dcterms:modified xsi:type="dcterms:W3CDTF">2017-02-06T15:07:49Z</dcterms:modified>
</cp:coreProperties>
</file>