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lientes\Stihmpra\actualizar\"/>
    </mc:Choice>
  </mc:AlternateContent>
  <bookViews>
    <workbookView xWindow="0" yWindow="0" windowWidth="11340" windowHeight="3120" tabRatio="952" firstSheet="6" activeTab="6"/>
  </bookViews>
  <sheets>
    <sheet name="Interior tapa" sheetId="14" r:id="rId1"/>
    <sheet name="Tapa" sheetId="1" r:id="rId2"/>
    <sheet name="Maq.A- CH.Aut-Maq B" sheetId="10" r:id="rId3"/>
    <sheet name="Comp. no Adm + Ayudante de Maq" sheetId="8" r:id="rId4"/>
    <sheet name="Capataces + Adm B Auxiliar" sheetId="7" r:id="rId5"/>
    <sheet name="Adm A especial. + encargado Cam" sheetId="6" r:id="rId6"/>
    <sheet name="Obrero-portero-sereno-choferes" sheetId="5" r:id="rId7"/>
    <sheet name="Peon de Mant. + Oficial de MAnt" sheetId="11" r:id="rId8"/>
    <sheet name="Medio oficial + Ayudante  Mant." sheetId="4" r:id="rId9"/>
    <sheet name="Hoja2" sheetId="16" r:id="rId10"/>
    <sheet name="Hoja1" sheetId="17" r:id="rId11"/>
  </sheets>
  <definedNames>
    <definedName name="_xlnm.Print_Area" localSheetId="5">'Adm A especial. + encargado Cam'!$A$2:$R$35</definedName>
    <definedName name="_xlnm.Print_Area" localSheetId="4">'Capataces + Adm B Auxiliar'!$A$2:$R$35</definedName>
    <definedName name="_xlnm.Print_Area" localSheetId="3">'Comp. no Adm + Ayudante de Maq'!$A$1:$R$35</definedName>
    <definedName name="_xlnm.Print_Area" localSheetId="9">Hoja2!$C$3:$F$17</definedName>
    <definedName name="_xlnm.Print_Area" localSheetId="0">'Interior tapa'!$B$3:$E$22</definedName>
    <definedName name="_xlnm.Print_Area" localSheetId="2">'Maq.A- CH.Aut-Maq B'!$B$2:$S$34</definedName>
    <definedName name="_xlnm.Print_Area" localSheetId="8">'Medio oficial + Ayudante  Mant.'!$A$2:$R$35</definedName>
    <definedName name="_xlnm.Print_Area" localSheetId="6">'Obrero-portero-sereno-choferes'!$A$2:$R$35</definedName>
    <definedName name="_xlnm.Print_Area" localSheetId="7">'Peon de Mant. + Oficial de MAnt'!$A$2:$R$35</definedName>
  </definedNames>
  <calcPr calcId="152511"/>
</workbook>
</file>

<file path=xl/calcChain.xml><?xml version="1.0" encoding="utf-8"?>
<calcChain xmlns="http://schemas.openxmlformats.org/spreadsheetml/2006/main">
  <c r="Q3" i="10" l="1"/>
  <c r="B7" i="4"/>
  <c r="K7" i="11"/>
  <c r="K7" i="4"/>
  <c r="B7" i="11"/>
  <c r="K7" i="5"/>
  <c r="B7" i="5"/>
  <c r="K7" i="6"/>
  <c r="B7" i="6"/>
  <c r="K7" i="7"/>
  <c r="B7" i="7"/>
  <c r="K7" i="8"/>
  <c r="B7" i="8"/>
  <c r="M6" i="10"/>
  <c r="C6" i="10"/>
  <c r="A35" i="4"/>
  <c r="J35" i="4" s="1"/>
  <c r="A35" i="11"/>
  <c r="J35" i="11" s="1"/>
  <c r="A35" i="6"/>
  <c r="J35" i="6" s="1"/>
  <c r="A35" i="7"/>
  <c r="J35" i="7" s="1"/>
  <c r="A35" i="8"/>
  <c r="A35" i="5" s="1"/>
  <c r="J35" i="5" s="1"/>
  <c r="F4" i="4"/>
  <c r="O4" i="4" s="1"/>
  <c r="F4" i="11"/>
  <c r="O4" i="11" s="1"/>
  <c r="F4" i="5"/>
  <c r="O4" i="5" s="1"/>
  <c r="F4" i="6"/>
  <c r="O4" i="6" s="1"/>
  <c r="F4" i="7"/>
  <c r="O4" i="7" s="1"/>
  <c r="F4" i="8"/>
  <c r="O4" i="8" s="1"/>
  <c r="M7" i="4"/>
  <c r="M10" i="4" s="1"/>
  <c r="D7" i="4"/>
  <c r="D9" i="4" s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M7" i="11"/>
  <c r="M11" i="11" s="1"/>
  <c r="D7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M7" i="5"/>
  <c r="M9" i="5" s="1"/>
  <c r="D7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M7" i="6"/>
  <c r="M12" i="6" s="1"/>
  <c r="D7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M7" i="7"/>
  <c r="M9" i="7" s="1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D7" i="7"/>
  <c r="D11" i="7" s="1"/>
  <c r="M7" i="8"/>
  <c r="M25" i="8" s="1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8" i="8"/>
  <c r="D7" i="8"/>
  <c r="D11" i="8" s="1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O6" i="10"/>
  <c r="O16" i="10" s="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7" i="10"/>
  <c r="M11" i="4"/>
  <c r="M14" i="4"/>
  <c r="M19" i="4"/>
  <c r="M21" i="4"/>
  <c r="M25" i="4"/>
  <c r="M26" i="4"/>
  <c r="M30" i="4"/>
  <c r="M31" i="4"/>
  <c r="D12" i="4"/>
  <c r="D17" i="4"/>
  <c r="D22" i="4"/>
  <c r="D28" i="4"/>
  <c r="D8" i="4"/>
  <c r="M12" i="11"/>
  <c r="M13" i="11"/>
  <c r="M17" i="11"/>
  <c r="M19" i="11"/>
  <c r="M23" i="11"/>
  <c r="M24" i="11"/>
  <c r="M28" i="11"/>
  <c r="M29" i="11"/>
  <c r="M8" i="11"/>
  <c r="D10" i="11"/>
  <c r="D15" i="11"/>
  <c r="D20" i="11"/>
  <c r="D26" i="11"/>
  <c r="D31" i="11"/>
  <c r="M10" i="5"/>
  <c r="M11" i="5"/>
  <c r="M15" i="5"/>
  <c r="M17" i="5"/>
  <c r="M21" i="5"/>
  <c r="M22" i="5"/>
  <c r="M26" i="5"/>
  <c r="M27" i="5"/>
  <c r="M31" i="5"/>
  <c r="M8" i="5"/>
  <c r="D13" i="5"/>
  <c r="D18" i="5"/>
  <c r="D24" i="5"/>
  <c r="D29" i="5"/>
  <c r="M9" i="6"/>
  <c r="M13" i="6"/>
  <c r="M15" i="6"/>
  <c r="M19" i="6"/>
  <c r="M20" i="6"/>
  <c r="M24" i="6"/>
  <c r="M25" i="6"/>
  <c r="M29" i="6"/>
  <c r="M31" i="6"/>
  <c r="E33" i="6"/>
  <c r="E34" i="6"/>
  <c r="D13" i="6"/>
  <c r="D18" i="6"/>
  <c r="D24" i="6"/>
  <c r="D29" i="6"/>
  <c r="N33" i="7"/>
  <c r="N34" i="7"/>
  <c r="M10" i="7"/>
  <c r="M11" i="7"/>
  <c r="M15" i="7"/>
  <c r="M17" i="7"/>
  <c r="M21" i="7"/>
  <c r="M22" i="7"/>
  <c r="M26" i="7"/>
  <c r="M27" i="7"/>
  <c r="M31" i="7"/>
  <c r="M8" i="7"/>
  <c r="D9" i="7"/>
  <c r="D10" i="7"/>
  <c r="D12" i="7"/>
  <c r="D13" i="7"/>
  <c r="D14" i="7"/>
  <c r="D16" i="7"/>
  <c r="D17" i="7"/>
  <c r="D18" i="7"/>
  <c r="D20" i="7"/>
  <c r="D21" i="7"/>
  <c r="D22" i="7"/>
  <c r="D24" i="7"/>
  <c r="D25" i="7"/>
  <c r="D26" i="7"/>
  <c r="D28" i="7"/>
  <c r="D29" i="7"/>
  <c r="D30" i="7"/>
  <c r="D32" i="7"/>
  <c r="D8" i="7"/>
  <c r="N33" i="8"/>
  <c r="N34" i="8"/>
  <c r="M10" i="8"/>
  <c r="M11" i="8"/>
  <c r="M15" i="8"/>
  <c r="M17" i="8"/>
  <c r="M21" i="8"/>
  <c r="M22" i="8"/>
  <c r="M26" i="8"/>
  <c r="M27" i="8"/>
  <c r="M31" i="8"/>
  <c r="M8" i="8"/>
  <c r="D9" i="8"/>
  <c r="D10" i="8"/>
  <c r="D12" i="8"/>
  <c r="D13" i="8"/>
  <c r="D14" i="8"/>
  <c r="D16" i="8"/>
  <c r="D17" i="8"/>
  <c r="D18" i="8"/>
  <c r="D20" i="8"/>
  <c r="D21" i="8"/>
  <c r="D22" i="8"/>
  <c r="D24" i="8"/>
  <c r="D25" i="8"/>
  <c r="D26" i="8"/>
  <c r="D28" i="8"/>
  <c r="D29" i="8"/>
  <c r="D30" i="8"/>
  <c r="D32" i="8"/>
  <c r="D8" i="8"/>
  <c r="O8" i="10"/>
  <c r="O14" i="10"/>
  <c r="O19" i="10"/>
  <c r="O24" i="10"/>
  <c r="O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7" i="10"/>
  <c r="M8" i="10"/>
  <c r="N8" i="10" s="1"/>
  <c r="Q8" i="10" s="1"/>
  <c r="M9" i="10"/>
  <c r="N9" i="10" s="1"/>
  <c r="M10" i="10"/>
  <c r="M11" i="10"/>
  <c r="M12" i="10"/>
  <c r="N12" i="10" s="1"/>
  <c r="M13" i="10"/>
  <c r="M14" i="10"/>
  <c r="N14" i="10" s="1"/>
  <c r="M15" i="10"/>
  <c r="M16" i="10"/>
  <c r="N16" i="10" s="1"/>
  <c r="M17" i="10"/>
  <c r="M18" i="10"/>
  <c r="M19" i="10"/>
  <c r="M20" i="10"/>
  <c r="N20" i="10" s="1"/>
  <c r="M21" i="10"/>
  <c r="N21" i="10" s="1"/>
  <c r="M22" i="10"/>
  <c r="N22" i="10" s="1"/>
  <c r="M23" i="10"/>
  <c r="M24" i="10"/>
  <c r="N24" i="10" s="1"/>
  <c r="Q24" i="10" s="1"/>
  <c r="M25" i="10"/>
  <c r="M26" i="10"/>
  <c r="M27" i="10"/>
  <c r="M28" i="10"/>
  <c r="N28" i="10" s="1"/>
  <c r="M29" i="10"/>
  <c r="N29" i="10" s="1"/>
  <c r="M30" i="10"/>
  <c r="M31" i="10"/>
  <c r="M7" i="10"/>
  <c r="N7" i="10" s="1"/>
  <c r="N31" i="10"/>
  <c r="N30" i="10"/>
  <c r="N27" i="10"/>
  <c r="N25" i="10"/>
  <c r="N23" i="10"/>
  <c r="N19" i="10"/>
  <c r="N17" i="10"/>
  <c r="N15" i="10"/>
  <c r="N13" i="10"/>
  <c r="N11" i="10"/>
  <c r="N10" i="10"/>
  <c r="N6" i="10"/>
  <c r="Q6" i="10" s="1"/>
  <c r="D11" i="6" l="1"/>
  <c r="D15" i="6"/>
  <c r="D19" i="6"/>
  <c r="D23" i="6"/>
  <c r="D27" i="6"/>
  <c r="D31" i="6"/>
  <c r="D11" i="5"/>
  <c r="D15" i="5"/>
  <c r="D19" i="5"/>
  <c r="D23" i="5"/>
  <c r="D27" i="5"/>
  <c r="D31" i="5"/>
  <c r="D9" i="11"/>
  <c r="D13" i="11"/>
  <c r="D17" i="11"/>
  <c r="D21" i="11"/>
  <c r="D25" i="11"/>
  <c r="D29" i="11"/>
  <c r="D8" i="11"/>
  <c r="O23" i="10"/>
  <c r="D8" i="6"/>
  <c r="D28" i="5"/>
  <c r="D30" i="11"/>
  <c r="D32" i="4"/>
  <c r="D21" i="4"/>
  <c r="D10" i="4"/>
  <c r="M30" i="7"/>
  <c r="M25" i="7"/>
  <c r="M19" i="7"/>
  <c r="M14" i="7"/>
  <c r="D32" i="6"/>
  <c r="D26" i="6"/>
  <c r="D21" i="6"/>
  <c r="D16" i="6"/>
  <c r="D10" i="6"/>
  <c r="M8" i="6"/>
  <c r="M28" i="6"/>
  <c r="M23" i="6"/>
  <c r="M17" i="6"/>
  <c r="D32" i="5"/>
  <c r="D26" i="5"/>
  <c r="D21" i="5"/>
  <c r="D16" i="5"/>
  <c r="D10" i="5"/>
  <c r="M30" i="5"/>
  <c r="M25" i="5"/>
  <c r="M19" i="5"/>
  <c r="M14" i="5"/>
  <c r="D28" i="11"/>
  <c r="D23" i="11"/>
  <c r="D18" i="11"/>
  <c r="D12" i="11"/>
  <c r="M32" i="11"/>
  <c r="M27" i="11"/>
  <c r="M21" i="11"/>
  <c r="M16" i="11"/>
  <c r="D30" i="4"/>
  <c r="D25" i="4"/>
  <c r="D20" i="4"/>
  <c r="D14" i="4"/>
  <c r="M29" i="4"/>
  <c r="M23" i="4"/>
  <c r="M18" i="4"/>
  <c r="Q16" i="10"/>
  <c r="O9" i="10"/>
  <c r="Q9" i="10" s="1"/>
  <c r="O13" i="10"/>
  <c r="O17" i="10"/>
  <c r="Q17" i="10" s="1"/>
  <c r="O21" i="10"/>
  <c r="O25" i="10"/>
  <c r="Q25" i="10" s="1"/>
  <c r="O29" i="10"/>
  <c r="D11" i="4"/>
  <c r="D15" i="4"/>
  <c r="D19" i="4"/>
  <c r="D23" i="4"/>
  <c r="D27" i="4"/>
  <c r="D31" i="4"/>
  <c r="O28" i="10"/>
  <c r="Q28" i="10" s="1"/>
  <c r="O18" i="10"/>
  <c r="O12" i="10"/>
  <c r="Q12" i="10" s="1"/>
  <c r="D28" i="6"/>
  <c r="D22" i="6"/>
  <c r="D17" i="6"/>
  <c r="D12" i="6"/>
  <c r="D8" i="5"/>
  <c r="D22" i="5"/>
  <c r="D17" i="5"/>
  <c r="D12" i="5"/>
  <c r="D24" i="11"/>
  <c r="D19" i="11"/>
  <c r="D14" i="11"/>
  <c r="D26" i="4"/>
  <c r="D16" i="4"/>
  <c r="M12" i="8"/>
  <c r="M16" i="8"/>
  <c r="M20" i="8"/>
  <c r="M24" i="8"/>
  <c r="M28" i="8"/>
  <c r="M32" i="8"/>
  <c r="M12" i="7"/>
  <c r="M16" i="7"/>
  <c r="M20" i="7"/>
  <c r="M24" i="7"/>
  <c r="M28" i="7"/>
  <c r="M32" i="7"/>
  <c r="M10" i="6"/>
  <c r="M14" i="6"/>
  <c r="M18" i="6"/>
  <c r="M22" i="6"/>
  <c r="M26" i="6"/>
  <c r="M30" i="6"/>
  <c r="M12" i="5"/>
  <c r="M16" i="5"/>
  <c r="M20" i="5"/>
  <c r="M24" i="5"/>
  <c r="M28" i="5"/>
  <c r="M32" i="5"/>
  <c r="M10" i="11"/>
  <c r="M14" i="11"/>
  <c r="M18" i="11"/>
  <c r="M22" i="11"/>
  <c r="M26" i="11"/>
  <c r="M30" i="11"/>
  <c r="M12" i="4"/>
  <c r="M16" i="4"/>
  <c r="M20" i="4"/>
  <c r="M24" i="4"/>
  <c r="M28" i="4"/>
  <c r="M32" i="4"/>
  <c r="M9" i="4"/>
  <c r="M17" i="4"/>
  <c r="M13" i="4"/>
  <c r="C7" i="10"/>
  <c r="C11" i="10"/>
  <c r="C15" i="10"/>
  <c r="C19" i="10"/>
  <c r="C23" i="10"/>
  <c r="C27" i="10"/>
  <c r="C31" i="10"/>
  <c r="C8" i="10"/>
  <c r="C12" i="10"/>
  <c r="C16" i="10"/>
  <c r="C20" i="10"/>
  <c r="C24" i="10"/>
  <c r="C28" i="10"/>
  <c r="C9" i="10"/>
  <c r="C13" i="10"/>
  <c r="C17" i="10"/>
  <c r="C21" i="10"/>
  <c r="C25" i="10"/>
  <c r="C29" i="10"/>
  <c r="C10" i="10"/>
  <c r="C14" i="10"/>
  <c r="C18" i="10"/>
  <c r="C22" i="10"/>
  <c r="C26" i="10"/>
  <c r="C30" i="10"/>
  <c r="O7" i="10"/>
  <c r="O27" i="10"/>
  <c r="O22" i="10"/>
  <c r="O11" i="10"/>
  <c r="M30" i="8"/>
  <c r="M19" i="8"/>
  <c r="M14" i="8"/>
  <c r="M9" i="8"/>
  <c r="O31" i="10"/>
  <c r="O26" i="10"/>
  <c r="O20" i="10"/>
  <c r="Q20" i="10" s="1"/>
  <c r="O15" i="10"/>
  <c r="O10" i="10"/>
  <c r="M29" i="8"/>
  <c r="M23" i="8"/>
  <c r="M18" i="8"/>
  <c r="M13" i="8"/>
  <c r="M29" i="7"/>
  <c r="M23" i="7"/>
  <c r="M18" i="7"/>
  <c r="M13" i="7"/>
  <c r="D30" i="6"/>
  <c r="D25" i="6"/>
  <c r="D20" i="6"/>
  <c r="D14" i="6"/>
  <c r="D9" i="6"/>
  <c r="M32" i="6"/>
  <c r="M27" i="6"/>
  <c r="M21" i="6"/>
  <c r="M16" i="6"/>
  <c r="M11" i="6"/>
  <c r="D30" i="5"/>
  <c r="D25" i="5"/>
  <c r="D20" i="5"/>
  <c r="D14" i="5"/>
  <c r="D9" i="5"/>
  <c r="M29" i="5"/>
  <c r="M23" i="5"/>
  <c r="M18" i="5"/>
  <c r="M13" i="5"/>
  <c r="D32" i="11"/>
  <c r="D27" i="11"/>
  <c r="D22" i="11"/>
  <c r="D16" i="11"/>
  <c r="D11" i="11"/>
  <c r="M31" i="11"/>
  <c r="M25" i="11"/>
  <c r="M20" i="11"/>
  <c r="M15" i="11"/>
  <c r="M9" i="11"/>
  <c r="D29" i="4"/>
  <c r="D24" i="4"/>
  <c r="D18" i="4"/>
  <c r="D13" i="4"/>
  <c r="M8" i="4"/>
  <c r="M27" i="4"/>
  <c r="M22" i="4"/>
  <c r="M15" i="4"/>
  <c r="D31" i="8"/>
  <c r="D27" i="8"/>
  <c r="D23" i="8"/>
  <c r="D19" i="8"/>
  <c r="D15" i="8"/>
  <c r="D31" i="7"/>
  <c r="D27" i="7"/>
  <c r="D23" i="7"/>
  <c r="D19" i="7"/>
  <c r="D15" i="7"/>
  <c r="J35" i="8"/>
  <c r="Q30" i="10"/>
  <c r="S30" i="10" s="1"/>
  <c r="Q22" i="10"/>
  <c r="R22" i="10" s="1"/>
  <c r="Q14" i="10"/>
  <c r="R14" i="10" s="1"/>
  <c r="Q10" i="10"/>
  <c r="S10" i="10" s="1"/>
  <c r="N18" i="10"/>
  <c r="Q18" i="10" s="1"/>
  <c r="N26" i="10"/>
  <c r="Q26" i="10" s="1"/>
  <c r="S14" i="10"/>
  <c r="S22" i="10"/>
  <c r="R30" i="10"/>
  <c r="S6" i="10"/>
  <c r="R6" i="10"/>
  <c r="S8" i="10"/>
  <c r="R8" i="10"/>
  <c r="S16" i="10"/>
  <c r="R16" i="10"/>
  <c r="S24" i="10"/>
  <c r="R24" i="10"/>
  <c r="Q7" i="10"/>
  <c r="Q11" i="10"/>
  <c r="Q13" i="10"/>
  <c r="Q15" i="10"/>
  <c r="Q19" i="10"/>
  <c r="Q21" i="10"/>
  <c r="Q23" i="10"/>
  <c r="Q27" i="10"/>
  <c r="Q29" i="10"/>
  <c r="Q31" i="10"/>
  <c r="S20" i="10" l="1"/>
  <c r="R20" i="10"/>
  <c r="S12" i="10"/>
  <c r="R12" i="10"/>
  <c r="S28" i="10"/>
  <c r="R28" i="10"/>
  <c r="R10" i="10"/>
  <c r="R18" i="10"/>
  <c r="S18" i="10"/>
  <c r="R26" i="10"/>
  <c r="S26" i="10"/>
  <c r="R31" i="10"/>
  <c r="S31" i="10"/>
  <c r="R27" i="10"/>
  <c r="S27" i="10"/>
  <c r="R23" i="10"/>
  <c r="S23" i="10"/>
  <c r="R19" i="10"/>
  <c r="S19" i="10"/>
  <c r="R15" i="10"/>
  <c r="S15" i="10"/>
  <c r="R11" i="10"/>
  <c r="S11" i="10"/>
  <c r="R7" i="10"/>
  <c r="S7" i="10"/>
  <c r="R29" i="10"/>
  <c r="S29" i="10"/>
  <c r="R25" i="10"/>
  <c r="S25" i="10"/>
  <c r="R21" i="10"/>
  <c r="S21" i="10"/>
  <c r="R17" i="10"/>
  <c r="S17" i="10"/>
  <c r="R13" i="10"/>
  <c r="S13" i="10"/>
  <c r="R9" i="10"/>
  <c r="S9" i="10"/>
  <c r="D6" i="10"/>
  <c r="G6" i="10" s="1"/>
  <c r="L7" i="11"/>
  <c r="O7" i="11" s="1"/>
  <c r="L7" i="5"/>
  <c r="O7" i="5" s="1"/>
  <c r="C7" i="5"/>
  <c r="F7" i="5" s="1"/>
  <c r="C7" i="6"/>
  <c r="F7" i="6" s="1"/>
  <c r="L7" i="7"/>
  <c r="O7" i="7" s="1"/>
  <c r="C7" i="8"/>
  <c r="F7" i="8" s="1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D31" i="10"/>
  <c r="D30" i="10"/>
  <c r="D29" i="10"/>
  <c r="D28" i="10"/>
  <c r="D27" i="10"/>
  <c r="D26" i="10"/>
  <c r="D25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L33" i="4"/>
  <c r="M33" i="4" s="1"/>
  <c r="N33" i="4"/>
  <c r="L34" i="4"/>
  <c r="M34" i="4" s="1"/>
  <c r="N34" i="4"/>
  <c r="L33" i="11"/>
  <c r="M33" i="11" s="1"/>
  <c r="L34" i="11"/>
  <c r="M34" i="11" s="1"/>
  <c r="C33" i="7"/>
  <c r="D33" i="7" s="1"/>
  <c r="E33" i="7"/>
  <c r="C34" i="7"/>
  <c r="D34" i="7" s="1"/>
  <c r="E34" i="7"/>
  <c r="L33" i="8"/>
  <c r="M33" i="8" s="1"/>
  <c r="L34" i="8"/>
  <c r="M34" i="8" s="1"/>
  <c r="C33" i="4"/>
  <c r="C34" i="4"/>
  <c r="D32" i="10"/>
  <c r="D33" i="10"/>
  <c r="L9" i="4" l="1"/>
  <c r="O9" i="4"/>
  <c r="L11" i="4"/>
  <c r="O11" i="4"/>
  <c r="L13" i="4"/>
  <c r="O13" i="4"/>
  <c r="L15" i="4"/>
  <c r="O15" i="4"/>
  <c r="L17" i="4"/>
  <c r="O17" i="4"/>
  <c r="L19" i="4"/>
  <c r="O19" i="4"/>
  <c r="L21" i="4"/>
  <c r="O21" i="4"/>
  <c r="L23" i="4"/>
  <c r="O23" i="4"/>
  <c r="L25" i="4"/>
  <c r="O25" i="4"/>
  <c r="L27" i="4"/>
  <c r="O27" i="4"/>
  <c r="L29" i="4"/>
  <c r="O29" i="4"/>
  <c r="L31" i="4"/>
  <c r="O31" i="4"/>
  <c r="L8" i="4"/>
  <c r="O8" i="4"/>
  <c r="L10" i="4"/>
  <c r="O10" i="4"/>
  <c r="L12" i="4"/>
  <c r="O12" i="4"/>
  <c r="L14" i="4"/>
  <c r="O14" i="4"/>
  <c r="L16" i="4"/>
  <c r="O16" i="4"/>
  <c r="L18" i="4"/>
  <c r="O18" i="4"/>
  <c r="L20" i="4"/>
  <c r="O20" i="4"/>
  <c r="L24" i="4"/>
  <c r="O24" i="4"/>
  <c r="L28" i="4"/>
  <c r="O28" i="4"/>
  <c r="L32" i="4"/>
  <c r="O32" i="4"/>
  <c r="C8" i="4"/>
  <c r="F8" i="4" s="1"/>
  <c r="C10" i="4"/>
  <c r="F10" i="4" s="1"/>
  <c r="C12" i="4"/>
  <c r="F12" i="4" s="1"/>
  <c r="C14" i="4"/>
  <c r="F14" i="4" s="1"/>
  <c r="C16" i="4"/>
  <c r="F16" i="4" s="1"/>
  <c r="C20" i="4"/>
  <c r="F20" i="4" s="1"/>
  <c r="C24" i="4"/>
  <c r="F24" i="4" s="1"/>
  <c r="C26" i="4"/>
  <c r="F26" i="4" s="1"/>
  <c r="C28" i="4"/>
  <c r="F28" i="4" s="1"/>
  <c r="C30" i="4"/>
  <c r="F30" i="4" s="1"/>
  <c r="C32" i="4"/>
  <c r="F32" i="4" s="1"/>
  <c r="C9" i="4"/>
  <c r="F9" i="4" s="1"/>
  <c r="C11" i="4"/>
  <c r="F11" i="4" s="1"/>
  <c r="C13" i="4"/>
  <c r="F13" i="4" s="1"/>
  <c r="C15" i="4"/>
  <c r="F15" i="4" s="1"/>
  <c r="C17" i="4"/>
  <c r="F17" i="4" s="1"/>
  <c r="C19" i="4"/>
  <c r="F19" i="4" s="1"/>
  <c r="C21" i="4"/>
  <c r="F21" i="4" s="1"/>
  <c r="C23" i="4"/>
  <c r="F23" i="4" s="1"/>
  <c r="C25" i="4"/>
  <c r="F25" i="4" s="1"/>
  <c r="C27" i="4"/>
  <c r="F27" i="4" s="1"/>
  <c r="C29" i="4"/>
  <c r="F29" i="4" s="1"/>
  <c r="C31" i="4"/>
  <c r="F31" i="4" s="1"/>
  <c r="L9" i="11"/>
  <c r="O9" i="11" s="1"/>
  <c r="L11" i="11"/>
  <c r="O11" i="11"/>
  <c r="L13" i="11"/>
  <c r="O13" i="11"/>
  <c r="L15" i="11"/>
  <c r="O15" i="11"/>
  <c r="L17" i="11"/>
  <c r="O17" i="11"/>
  <c r="L19" i="11"/>
  <c r="O19" i="11"/>
  <c r="L21" i="11"/>
  <c r="O21" i="11"/>
  <c r="L23" i="11"/>
  <c r="O23" i="11"/>
  <c r="L25" i="11"/>
  <c r="O25" i="11"/>
  <c r="L27" i="11"/>
  <c r="O27" i="11"/>
  <c r="L29" i="11"/>
  <c r="O29" i="11"/>
  <c r="L31" i="11"/>
  <c r="O31" i="11"/>
  <c r="L8" i="11"/>
  <c r="O8" i="11"/>
  <c r="L10" i="11"/>
  <c r="O10" i="11"/>
  <c r="L12" i="11"/>
  <c r="O12" i="11"/>
  <c r="L14" i="11"/>
  <c r="O14" i="11"/>
  <c r="L16" i="11"/>
  <c r="O16" i="11"/>
  <c r="L18" i="11"/>
  <c r="O18" i="11"/>
  <c r="L20" i="11"/>
  <c r="O20" i="11"/>
  <c r="L22" i="11"/>
  <c r="O22" i="11"/>
  <c r="L24" i="11"/>
  <c r="O24" i="11"/>
  <c r="L26" i="11"/>
  <c r="O26" i="11"/>
  <c r="L28" i="11"/>
  <c r="O28" i="11"/>
  <c r="L30" i="11"/>
  <c r="O30" i="11"/>
  <c r="L32" i="11"/>
  <c r="O32" i="11"/>
  <c r="P7" i="11"/>
  <c r="Q7" i="11"/>
  <c r="C8" i="11"/>
  <c r="F8" i="11" s="1"/>
  <c r="C10" i="11"/>
  <c r="F10" i="11" s="1"/>
  <c r="C12" i="11"/>
  <c r="F12" i="11" s="1"/>
  <c r="C14" i="11"/>
  <c r="F14" i="11" s="1"/>
  <c r="C16" i="11"/>
  <c r="F16" i="11" s="1"/>
  <c r="C18" i="11"/>
  <c r="F18" i="11" s="1"/>
  <c r="C22" i="11"/>
  <c r="F22" i="11" s="1"/>
  <c r="C26" i="11"/>
  <c r="F26" i="11" s="1"/>
  <c r="C28" i="11"/>
  <c r="F28" i="11" s="1"/>
  <c r="C30" i="11"/>
  <c r="F30" i="11" s="1"/>
  <c r="C32" i="11"/>
  <c r="F32" i="11" s="1"/>
  <c r="C9" i="11"/>
  <c r="F9" i="11" s="1"/>
  <c r="C11" i="11"/>
  <c r="F11" i="11" s="1"/>
  <c r="C13" i="11"/>
  <c r="F13" i="11" s="1"/>
  <c r="C15" i="11"/>
  <c r="F15" i="11" s="1"/>
  <c r="C17" i="11"/>
  <c r="F17" i="11" s="1"/>
  <c r="C19" i="11"/>
  <c r="F19" i="11" s="1"/>
  <c r="C21" i="11"/>
  <c r="F21" i="11" s="1"/>
  <c r="C23" i="11"/>
  <c r="F23" i="11" s="1"/>
  <c r="C25" i="11"/>
  <c r="F25" i="11" s="1"/>
  <c r="C27" i="11"/>
  <c r="F27" i="11" s="1"/>
  <c r="C29" i="11"/>
  <c r="F29" i="11" s="1"/>
  <c r="C31" i="11"/>
  <c r="F31" i="11" s="1"/>
  <c r="L9" i="5"/>
  <c r="O9" i="5" s="1"/>
  <c r="L11" i="5"/>
  <c r="O11" i="5" s="1"/>
  <c r="L13" i="5"/>
  <c r="O13" i="5" s="1"/>
  <c r="L15" i="5"/>
  <c r="O15" i="5" s="1"/>
  <c r="L17" i="5"/>
  <c r="O17" i="5" s="1"/>
  <c r="L19" i="5"/>
  <c r="O19" i="5" s="1"/>
  <c r="L21" i="5"/>
  <c r="O21" i="5" s="1"/>
  <c r="L23" i="5"/>
  <c r="O23" i="5" s="1"/>
  <c r="L25" i="5"/>
  <c r="O25" i="5" s="1"/>
  <c r="L27" i="5"/>
  <c r="O27" i="5" s="1"/>
  <c r="L29" i="5"/>
  <c r="O29" i="5" s="1"/>
  <c r="L31" i="5"/>
  <c r="O31" i="5" s="1"/>
  <c r="Q7" i="5"/>
  <c r="P7" i="5"/>
  <c r="L8" i="5"/>
  <c r="O8" i="5" s="1"/>
  <c r="L10" i="5"/>
  <c r="O10" i="5" s="1"/>
  <c r="L12" i="5"/>
  <c r="O12" i="5" s="1"/>
  <c r="L14" i="5"/>
  <c r="O14" i="5" s="1"/>
  <c r="L16" i="5"/>
  <c r="O16" i="5" s="1"/>
  <c r="L18" i="5"/>
  <c r="O18" i="5" s="1"/>
  <c r="L20" i="5"/>
  <c r="O20" i="5" s="1"/>
  <c r="L22" i="5"/>
  <c r="O22" i="5" s="1"/>
  <c r="L24" i="5"/>
  <c r="O24" i="5" s="1"/>
  <c r="L26" i="5"/>
  <c r="O26" i="5" s="1"/>
  <c r="L28" i="5"/>
  <c r="O28" i="5" s="1"/>
  <c r="L30" i="5"/>
  <c r="O30" i="5" s="1"/>
  <c r="L32" i="5"/>
  <c r="O32" i="5" s="1"/>
  <c r="L9" i="6"/>
  <c r="O9" i="6" s="1"/>
  <c r="L11" i="6"/>
  <c r="O11" i="6"/>
  <c r="L13" i="6"/>
  <c r="O13" i="6"/>
  <c r="L15" i="6"/>
  <c r="O15" i="6"/>
  <c r="L17" i="6"/>
  <c r="O17" i="6"/>
  <c r="L19" i="6"/>
  <c r="O19" i="6"/>
  <c r="L21" i="6"/>
  <c r="O21" i="6"/>
  <c r="L23" i="6"/>
  <c r="O23" i="6"/>
  <c r="L25" i="6"/>
  <c r="O25" i="6"/>
  <c r="L27" i="6"/>
  <c r="O27" i="6"/>
  <c r="L29" i="6"/>
  <c r="O29" i="6"/>
  <c r="L31" i="6"/>
  <c r="O31" i="6"/>
  <c r="L8" i="6"/>
  <c r="O8" i="6"/>
  <c r="L12" i="6"/>
  <c r="O12" i="6"/>
  <c r="L16" i="6"/>
  <c r="O16" i="6"/>
  <c r="L18" i="6"/>
  <c r="O18" i="6"/>
  <c r="L22" i="6"/>
  <c r="O22" i="6"/>
  <c r="L26" i="6"/>
  <c r="O26" i="6"/>
  <c r="L28" i="6"/>
  <c r="O28" i="6"/>
  <c r="L30" i="6"/>
  <c r="O30" i="6"/>
  <c r="L32" i="6"/>
  <c r="O32" i="6"/>
  <c r="L9" i="7"/>
  <c r="O9" i="7" s="1"/>
  <c r="L11" i="7"/>
  <c r="O11" i="7" s="1"/>
  <c r="L13" i="7"/>
  <c r="O13" i="7" s="1"/>
  <c r="L15" i="7"/>
  <c r="O15" i="7" s="1"/>
  <c r="L17" i="7"/>
  <c r="O17" i="7" s="1"/>
  <c r="L19" i="7"/>
  <c r="O19" i="7" s="1"/>
  <c r="L21" i="7"/>
  <c r="O21" i="7" s="1"/>
  <c r="L23" i="7"/>
  <c r="O23" i="7" s="1"/>
  <c r="L25" i="7"/>
  <c r="O25" i="7" s="1"/>
  <c r="L27" i="7"/>
  <c r="O27" i="7" s="1"/>
  <c r="L29" i="7"/>
  <c r="O29" i="7" s="1"/>
  <c r="L31" i="7"/>
  <c r="O31" i="7" s="1"/>
  <c r="L8" i="7"/>
  <c r="O8" i="7" s="1"/>
  <c r="L12" i="7"/>
  <c r="O12" i="7" s="1"/>
  <c r="L16" i="7"/>
  <c r="O16" i="7" s="1"/>
  <c r="L18" i="7"/>
  <c r="O18" i="7" s="1"/>
  <c r="L22" i="7"/>
  <c r="O22" i="7" s="1"/>
  <c r="L26" i="7"/>
  <c r="O26" i="7" s="1"/>
  <c r="L28" i="7"/>
  <c r="O28" i="7" s="1"/>
  <c r="L30" i="7"/>
  <c r="O30" i="7" s="1"/>
  <c r="L32" i="7"/>
  <c r="O32" i="7" s="1"/>
  <c r="P7" i="7"/>
  <c r="Q7" i="7"/>
  <c r="L9" i="8"/>
  <c r="O9" i="8" s="1"/>
  <c r="L11" i="8"/>
  <c r="O11" i="8"/>
  <c r="L13" i="8"/>
  <c r="O13" i="8"/>
  <c r="L15" i="8"/>
  <c r="O15" i="8"/>
  <c r="L17" i="8"/>
  <c r="O17" i="8"/>
  <c r="L19" i="8"/>
  <c r="O19" i="8"/>
  <c r="L21" i="8"/>
  <c r="O21" i="8"/>
  <c r="L23" i="8"/>
  <c r="O23" i="8"/>
  <c r="L25" i="8"/>
  <c r="O25" i="8"/>
  <c r="L27" i="8"/>
  <c r="O27" i="8"/>
  <c r="L29" i="8"/>
  <c r="O29" i="8"/>
  <c r="L31" i="8"/>
  <c r="O31" i="8"/>
  <c r="L8" i="8"/>
  <c r="O8" i="8"/>
  <c r="L10" i="8"/>
  <c r="O10" i="8"/>
  <c r="L12" i="8"/>
  <c r="O12" i="8"/>
  <c r="L14" i="8"/>
  <c r="O14" i="8"/>
  <c r="L16" i="8"/>
  <c r="O16" i="8"/>
  <c r="L18" i="8"/>
  <c r="O18" i="8"/>
  <c r="L20" i="8"/>
  <c r="O20" i="8"/>
  <c r="L24" i="8"/>
  <c r="O24" i="8"/>
  <c r="L26" i="8"/>
  <c r="O26" i="8"/>
  <c r="L28" i="8"/>
  <c r="O28" i="8"/>
  <c r="L30" i="8"/>
  <c r="O30" i="8"/>
  <c r="L32" i="8"/>
  <c r="O32" i="8"/>
  <c r="I6" i="10"/>
  <c r="H6" i="10"/>
  <c r="G7" i="10"/>
  <c r="G9" i="10"/>
  <c r="G11" i="10"/>
  <c r="G13" i="10"/>
  <c r="G15" i="10"/>
  <c r="G17" i="10"/>
  <c r="G19" i="10"/>
  <c r="G21" i="10"/>
  <c r="G23" i="10"/>
  <c r="G25" i="10"/>
  <c r="G27" i="10"/>
  <c r="G29" i="10"/>
  <c r="G31" i="10"/>
  <c r="G8" i="10"/>
  <c r="G10" i="10"/>
  <c r="G12" i="10"/>
  <c r="G14" i="10"/>
  <c r="G16" i="10"/>
  <c r="G18" i="10"/>
  <c r="G20" i="10"/>
  <c r="G22" i="10"/>
  <c r="G26" i="10"/>
  <c r="G28" i="10"/>
  <c r="G30" i="10"/>
  <c r="C9" i="5"/>
  <c r="F9" i="5" s="1"/>
  <c r="C11" i="5"/>
  <c r="F11" i="5" s="1"/>
  <c r="C13" i="5"/>
  <c r="F13" i="5" s="1"/>
  <c r="C15" i="5"/>
  <c r="F15" i="5" s="1"/>
  <c r="C17" i="5"/>
  <c r="F17" i="5" s="1"/>
  <c r="C19" i="5"/>
  <c r="F19" i="5" s="1"/>
  <c r="C21" i="5"/>
  <c r="F21" i="5" s="1"/>
  <c r="C23" i="5"/>
  <c r="F23" i="5" s="1"/>
  <c r="C25" i="5"/>
  <c r="F25" i="5" s="1"/>
  <c r="C27" i="5"/>
  <c r="F27" i="5" s="1"/>
  <c r="C29" i="5"/>
  <c r="F29" i="5" s="1"/>
  <c r="C31" i="5"/>
  <c r="F31" i="5" s="1"/>
  <c r="C8" i="5"/>
  <c r="F8" i="5" s="1"/>
  <c r="C10" i="5"/>
  <c r="F10" i="5" s="1"/>
  <c r="C12" i="5"/>
  <c r="F12" i="5" s="1"/>
  <c r="C14" i="5"/>
  <c r="F14" i="5" s="1"/>
  <c r="C16" i="5"/>
  <c r="F16" i="5" s="1"/>
  <c r="C18" i="5"/>
  <c r="F18" i="5" s="1"/>
  <c r="C22" i="5"/>
  <c r="F22" i="5" s="1"/>
  <c r="C26" i="5"/>
  <c r="F26" i="5" s="1"/>
  <c r="C28" i="5"/>
  <c r="F28" i="5" s="1"/>
  <c r="C30" i="5"/>
  <c r="F30" i="5" s="1"/>
  <c r="C32" i="5"/>
  <c r="F32" i="5" s="1"/>
  <c r="H7" i="5"/>
  <c r="G7" i="5"/>
  <c r="C9" i="6"/>
  <c r="F9" i="6" s="1"/>
  <c r="C11" i="6"/>
  <c r="F11" i="6"/>
  <c r="C13" i="6"/>
  <c r="F13" i="6"/>
  <c r="C15" i="6"/>
  <c r="F15" i="6"/>
  <c r="C17" i="6"/>
  <c r="F17" i="6"/>
  <c r="C19" i="6"/>
  <c r="F19" i="6"/>
  <c r="C21" i="6"/>
  <c r="F21" i="6"/>
  <c r="C23" i="6"/>
  <c r="F23" i="6"/>
  <c r="C25" i="6"/>
  <c r="F25" i="6"/>
  <c r="C27" i="6"/>
  <c r="F27" i="6"/>
  <c r="C29" i="6"/>
  <c r="F29" i="6"/>
  <c r="C31" i="6"/>
  <c r="F31" i="6"/>
  <c r="H7" i="6"/>
  <c r="G7" i="6"/>
  <c r="C8" i="6"/>
  <c r="F8" i="6"/>
  <c r="C10" i="6"/>
  <c r="F10" i="6"/>
  <c r="C12" i="6"/>
  <c r="F12" i="6"/>
  <c r="C14" i="6"/>
  <c r="F14" i="6"/>
  <c r="C16" i="6"/>
  <c r="F16" i="6"/>
  <c r="C18" i="6"/>
  <c r="F18" i="6"/>
  <c r="C20" i="6"/>
  <c r="F20" i="6"/>
  <c r="C22" i="6"/>
  <c r="F22" i="6"/>
  <c r="C24" i="6"/>
  <c r="F24" i="6"/>
  <c r="C28" i="6"/>
  <c r="F28" i="6"/>
  <c r="C32" i="6"/>
  <c r="F32" i="6"/>
  <c r="C8" i="7"/>
  <c r="F8" i="7" s="1"/>
  <c r="C10" i="7"/>
  <c r="F10" i="7" s="1"/>
  <c r="C12" i="7"/>
  <c r="F12" i="7" s="1"/>
  <c r="C14" i="7"/>
  <c r="F14" i="7" s="1"/>
  <c r="C16" i="7"/>
  <c r="F16" i="7" s="1"/>
  <c r="C18" i="7"/>
  <c r="F18" i="7" s="1"/>
  <c r="C22" i="7"/>
  <c r="F22" i="7" s="1"/>
  <c r="C26" i="7"/>
  <c r="F26" i="7" s="1"/>
  <c r="C28" i="7"/>
  <c r="F28" i="7" s="1"/>
  <c r="C30" i="7"/>
  <c r="F30" i="7" s="1"/>
  <c r="C32" i="7"/>
  <c r="F32" i="7" s="1"/>
  <c r="C9" i="7"/>
  <c r="F9" i="7" s="1"/>
  <c r="C11" i="7"/>
  <c r="F11" i="7" s="1"/>
  <c r="C13" i="7"/>
  <c r="F13" i="7" s="1"/>
  <c r="C15" i="7"/>
  <c r="F15" i="7" s="1"/>
  <c r="C17" i="7"/>
  <c r="F17" i="7" s="1"/>
  <c r="C19" i="7"/>
  <c r="F19" i="7" s="1"/>
  <c r="C21" i="7"/>
  <c r="F21" i="7" s="1"/>
  <c r="C23" i="7"/>
  <c r="F23" i="7" s="1"/>
  <c r="C25" i="7"/>
  <c r="F25" i="7" s="1"/>
  <c r="C27" i="7"/>
  <c r="F27" i="7" s="1"/>
  <c r="C29" i="7"/>
  <c r="F29" i="7" s="1"/>
  <c r="C31" i="7"/>
  <c r="F31" i="7" s="1"/>
  <c r="C9" i="8"/>
  <c r="F9" i="8" s="1"/>
  <c r="C13" i="8"/>
  <c r="F13" i="8"/>
  <c r="C15" i="8"/>
  <c r="F15" i="8"/>
  <c r="C17" i="8"/>
  <c r="F17" i="8"/>
  <c r="C19" i="8"/>
  <c r="F19" i="8"/>
  <c r="C21" i="8"/>
  <c r="F21" i="8"/>
  <c r="C23" i="8"/>
  <c r="F23" i="8"/>
  <c r="C25" i="8"/>
  <c r="F25" i="8"/>
  <c r="C27" i="8"/>
  <c r="F27" i="8"/>
  <c r="C29" i="8"/>
  <c r="F29" i="8"/>
  <c r="G7" i="8"/>
  <c r="H7" i="8"/>
  <c r="C8" i="8"/>
  <c r="F8" i="8"/>
  <c r="C10" i="8"/>
  <c r="F10" i="8"/>
  <c r="C12" i="8"/>
  <c r="F12" i="8"/>
  <c r="C14" i="8"/>
  <c r="F14" i="8"/>
  <c r="C16" i="8"/>
  <c r="F16" i="8"/>
  <c r="C18" i="8"/>
  <c r="F18" i="8"/>
  <c r="C20" i="8"/>
  <c r="F20" i="8"/>
  <c r="C22" i="8"/>
  <c r="F22" i="8"/>
  <c r="C24" i="8"/>
  <c r="F24" i="8"/>
  <c r="C26" i="8"/>
  <c r="F26" i="8"/>
  <c r="C28" i="8"/>
  <c r="F28" i="8"/>
  <c r="C30" i="8"/>
  <c r="F30" i="8"/>
  <c r="C32" i="8"/>
  <c r="F32" i="8"/>
  <c r="L7" i="8"/>
  <c r="O7" i="8" s="1"/>
  <c r="L22" i="8"/>
  <c r="O22" i="8" s="1"/>
  <c r="C11" i="8"/>
  <c r="F11" i="8" s="1"/>
  <c r="C31" i="8"/>
  <c r="F31" i="8" s="1"/>
  <c r="D24" i="10"/>
  <c r="G24" i="10" s="1"/>
  <c r="C7" i="4"/>
  <c r="F7" i="4" s="1"/>
  <c r="C18" i="4"/>
  <c r="F18" i="4" s="1"/>
  <c r="C22" i="4"/>
  <c r="F22" i="4" s="1"/>
  <c r="L7" i="4"/>
  <c r="O7" i="4" s="1"/>
  <c r="L22" i="4"/>
  <c r="O22" i="4" s="1"/>
  <c r="L26" i="4"/>
  <c r="O26" i="4" s="1"/>
  <c r="L30" i="4"/>
  <c r="O30" i="4" s="1"/>
  <c r="C7" i="11"/>
  <c r="F7" i="11" s="1"/>
  <c r="C20" i="11"/>
  <c r="F20" i="11" s="1"/>
  <c r="C24" i="11"/>
  <c r="F24" i="11" s="1"/>
  <c r="C20" i="5"/>
  <c r="F20" i="5" s="1"/>
  <c r="C24" i="5"/>
  <c r="F24" i="5" s="1"/>
  <c r="C26" i="6"/>
  <c r="F26" i="6" s="1"/>
  <c r="C30" i="6"/>
  <c r="F30" i="6" s="1"/>
  <c r="L7" i="6"/>
  <c r="O7" i="6" s="1"/>
  <c r="L10" i="6"/>
  <c r="O10" i="6" s="1"/>
  <c r="L14" i="6"/>
  <c r="O14" i="6" s="1"/>
  <c r="L20" i="6"/>
  <c r="O20" i="6" s="1"/>
  <c r="L24" i="6"/>
  <c r="O24" i="6" s="1"/>
  <c r="C7" i="7"/>
  <c r="F7" i="7" s="1"/>
  <c r="C20" i="7"/>
  <c r="F20" i="7" s="1"/>
  <c r="C24" i="7"/>
  <c r="F24" i="7" s="1"/>
  <c r="L10" i="7"/>
  <c r="O10" i="7" s="1"/>
  <c r="L14" i="7"/>
  <c r="O14" i="7" s="1"/>
  <c r="L20" i="7"/>
  <c r="O20" i="7" s="1"/>
  <c r="L24" i="7"/>
  <c r="O24" i="7" s="1"/>
  <c r="N33" i="5"/>
  <c r="N34" i="5" s="1"/>
  <c r="P30" i="4" l="1"/>
  <c r="Q30" i="4"/>
  <c r="Q22" i="4"/>
  <c r="P22" i="4"/>
  <c r="P26" i="4"/>
  <c r="Q26" i="4"/>
  <c r="Q7" i="4"/>
  <c r="P7" i="4"/>
  <c r="P32" i="4"/>
  <c r="Q32" i="4"/>
  <c r="P28" i="4"/>
  <c r="Q28" i="4"/>
  <c r="P24" i="4"/>
  <c r="Q24" i="4"/>
  <c r="Q20" i="4"/>
  <c r="P20" i="4"/>
  <c r="Q18" i="4"/>
  <c r="P18" i="4"/>
  <c r="Q16" i="4"/>
  <c r="P16" i="4"/>
  <c r="P14" i="4"/>
  <c r="Q14" i="4"/>
  <c r="P12" i="4"/>
  <c r="Q12" i="4"/>
  <c r="P10" i="4"/>
  <c r="Q10" i="4"/>
  <c r="P8" i="4"/>
  <c r="Q8" i="4"/>
  <c r="Q31" i="4"/>
  <c r="P31" i="4"/>
  <c r="Q29" i="4"/>
  <c r="P29" i="4"/>
  <c r="Q27" i="4"/>
  <c r="P27" i="4"/>
  <c r="Q25" i="4"/>
  <c r="P25" i="4"/>
  <c r="Q23" i="4"/>
  <c r="P23" i="4"/>
  <c r="Q21" i="4"/>
  <c r="P21" i="4"/>
  <c r="Q19" i="4"/>
  <c r="P19" i="4"/>
  <c r="Q17" i="4"/>
  <c r="P17" i="4"/>
  <c r="Q15" i="4"/>
  <c r="P15" i="4"/>
  <c r="Q13" i="4"/>
  <c r="P13" i="4"/>
  <c r="Q11" i="4"/>
  <c r="P11" i="4"/>
  <c r="Q9" i="4"/>
  <c r="P9" i="4"/>
  <c r="G22" i="4"/>
  <c r="H22" i="4"/>
  <c r="G18" i="4"/>
  <c r="H18" i="4"/>
  <c r="H7" i="4"/>
  <c r="G7" i="4"/>
  <c r="H31" i="4"/>
  <c r="G31" i="4"/>
  <c r="H29" i="4"/>
  <c r="G29" i="4"/>
  <c r="H27" i="4"/>
  <c r="G27" i="4"/>
  <c r="H25" i="4"/>
  <c r="G25" i="4"/>
  <c r="H23" i="4"/>
  <c r="G23" i="4"/>
  <c r="H21" i="4"/>
  <c r="G21" i="4"/>
  <c r="H19" i="4"/>
  <c r="G19" i="4"/>
  <c r="H17" i="4"/>
  <c r="G17" i="4"/>
  <c r="H15" i="4"/>
  <c r="G15" i="4"/>
  <c r="H13" i="4"/>
  <c r="G13" i="4"/>
  <c r="H11" i="4"/>
  <c r="G11" i="4"/>
  <c r="H9" i="4"/>
  <c r="G9" i="4"/>
  <c r="G32" i="4"/>
  <c r="H32" i="4"/>
  <c r="G30" i="4"/>
  <c r="H30" i="4"/>
  <c r="G28" i="4"/>
  <c r="H28" i="4"/>
  <c r="G26" i="4"/>
  <c r="H26" i="4"/>
  <c r="G24" i="4"/>
  <c r="H24" i="4"/>
  <c r="G20" i="4"/>
  <c r="H20" i="4"/>
  <c r="G16" i="4"/>
  <c r="H16" i="4"/>
  <c r="G14" i="4"/>
  <c r="H14" i="4"/>
  <c r="G12" i="4"/>
  <c r="H12" i="4"/>
  <c r="G10" i="4"/>
  <c r="H10" i="4"/>
  <c r="H8" i="4"/>
  <c r="G8" i="4"/>
  <c r="P32" i="11"/>
  <c r="Q32" i="11"/>
  <c r="P30" i="11"/>
  <c r="Q30" i="11"/>
  <c r="P28" i="11"/>
  <c r="Q28" i="11"/>
  <c r="P26" i="11"/>
  <c r="Q26" i="11"/>
  <c r="P24" i="11"/>
  <c r="Q24" i="11"/>
  <c r="Q22" i="11"/>
  <c r="P22" i="11"/>
  <c r="Q20" i="11"/>
  <c r="P20" i="11"/>
  <c r="Q18" i="11"/>
  <c r="P18" i="11"/>
  <c r="P16" i="11"/>
  <c r="Q16" i="11"/>
  <c r="Q14" i="11"/>
  <c r="P14" i="11"/>
  <c r="P12" i="11"/>
  <c r="Q12" i="11"/>
  <c r="P10" i="11"/>
  <c r="Q10" i="11"/>
  <c r="Q8" i="11"/>
  <c r="P8" i="11"/>
  <c r="Q31" i="11"/>
  <c r="P31" i="11"/>
  <c r="Q29" i="11"/>
  <c r="P29" i="11"/>
  <c r="Q27" i="11"/>
  <c r="P27" i="11"/>
  <c r="Q25" i="11"/>
  <c r="P25" i="11"/>
  <c r="Q23" i="11"/>
  <c r="P23" i="11"/>
  <c r="Q21" i="11"/>
  <c r="P21" i="11"/>
  <c r="Q19" i="11"/>
  <c r="P19" i="11"/>
  <c r="Q17" i="11"/>
  <c r="P17" i="11"/>
  <c r="Q15" i="11"/>
  <c r="P15" i="11"/>
  <c r="Q13" i="11"/>
  <c r="P13" i="11"/>
  <c r="Q11" i="11"/>
  <c r="P11" i="11"/>
  <c r="Q9" i="11"/>
  <c r="P9" i="11"/>
  <c r="G20" i="11"/>
  <c r="H20" i="11"/>
  <c r="G24" i="11"/>
  <c r="H24" i="11"/>
  <c r="H7" i="11"/>
  <c r="G7" i="11"/>
  <c r="H31" i="11"/>
  <c r="G31" i="11"/>
  <c r="H29" i="11"/>
  <c r="G29" i="11"/>
  <c r="H27" i="11"/>
  <c r="G27" i="11"/>
  <c r="H25" i="11"/>
  <c r="G25" i="11"/>
  <c r="H23" i="11"/>
  <c r="G23" i="11"/>
  <c r="H21" i="11"/>
  <c r="G21" i="11"/>
  <c r="H19" i="11"/>
  <c r="G19" i="11"/>
  <c r="H17" i="11"/>
  <c r="G17" i="11"/>
  <c r="H15" i="11"/>
  <c r="G15" i="11"/>
  <c r="H13" i="11"/>
  <c r="G13" i="11"/>
  <c r="H11" i="11"/>
  <c r="G11" i="11"/>
  <c r="H9" i="11"/>
  <c r="G9" i="11"/>
  <c r="G32" i="11"/>
  <c r="H32" i="11"/>
  <c r="G30" i="11"/>
  <c r="H30" i="11"/>
  <c r="G28" i="11"/>
  <c r="H28" i="11"/>
  <c r="G26" i="11"/>
  <c r="H26" i="11"/>
  <c r="G22" i="11"/>
  <c r="H22" i="11"/>
  <c r="G18" i="11"/>
  <c r="H18" i="11"/>
  <c r="G16" i="11"/>
  <c r="H16" i="11"/>
  <c r="G14" i="11"/>
  <c r="H14" i="11"/>
  <c r="G12" i="11"/>
  <c r="H12" i="11"/>
  <c r="G10" i="11"/>
  <c r="H10" i="11"/>
  <c r="G8" i="11"/>
  <c r="H8" i="11"/>
  <c r="P32" i="5"/>
  <c r="Q32" i="5"/>
  <c r="P30" i="5"/>
  <c r="Q30" i="5"/>
  <c r="P28" i="5"/>
  <c r="Q28" i="5"/>
  <c r="P26" i="5"/>
  <c r="Q26" i="5"/>
  <c r="P24" i="5"/>
  <c r="Q24" i="5"/>
  <c r="Q22" i="5"/>
  <c r="P22" i="5"/>
  <c r="P20" i="5"/>
  <c r="Q20" i="5"/>
  <c r="P18" i="5"/>
  <c r="Q18" i="5"/>
  <c r="P16" i="5"/>
  <c r="Q16" i="5"/>
  <c r="P14" i="5"/>
  <c r="Q14" i="5"/>
  <c r="P12" i="5"/>
  <c r="Q12" i="5"/>
  <c r="P10" i="5"/>
  <c r="Q10" i="5"/>
  <c r="P8" i="5"/>
  <c r="Q8" i="5"/>
  <c r="Q31" i="5"/>
  <c r="P31" i="5"/>
  <c r="Q29" i="5"/>
  <c r="P29" i="5"/>
  <c r="Q27" i="5"/>
  <c r="P27" i="5"/>
  <c r="Q25" i="5"/>
  <c r="P25" i="5"/>
  <c r="Q23" i="5"/>
  <c r="P23" i="5"/>
  <c r="Q21" i="5"/>
  <c r="P21" i="5"/>
  <c r="Q19" i="5"/>
  <c r="P19" i="5"/>
  <c r="Q17" i="5"/>
  <c r="P17" i="5"/>
  <c r="Q15" i="5"/>
  <c r="P15" i="5"/>
  <c r="Q13" i="5"/>
  <c r="P13" i="5"/>
  <c r="Q11" i="5"/>
  <c r="P11" i="5"/>
  <c r="Q9" i="5"/>
  <c r="P9" i="5"/>
  <c r="P24" i="6"/>
  <c r="Q24" i="6"/>
  <c r="P20" i="6"/>
  <c r="Q20" i="6"/>
  <c r="P10" i="6"/>
  <c r="Q10" i="6"/>
  <c r="P14" i="6"/>
  <c r="Q14" i="6"/>
  <c r="Q7" i="6"/>
  <c r="P7" i="6"/>
  <c r="P32" i="6"/>
  <c r="Q32" i="6"/>
  <c r="P30" i="6"/>
  <c r="Q30" i="6"/>
  <c r="P28" i="6"/>
  <c r="Q28" i="6"/>
  <c r="P26" i="6"/>
  <c r="Q26" i="6"/>
  <c r="P22" i="6"/>
  <c r="Q22" i="6"/>
  <c r="P18" i="6"/>
  <c r="Q18" i="6"/>
  <c r="P16" i="6"/>
  <c r="Q16" i="6"/>
  <c r="P12" i="6"/>
  <c r="Q12" i="6"/>
  <c r="P8" i="6"/>
  <c r="Q8" i="6"/>
  <c r="Q31" i="6"/>
  <c r="P31" i="6"/>
  <c r="Q29" i="6"/>
  <c r="P29" i="6"/>
  <c r="Q27" i="6"/>
  <c r="P27" i="6"/>
  <c r="Q25" i="6"/>
  <c r="P25" i="6"/>
  <c r="Q23" i="6"/>
  <c r="P23" i="6"/>
  <c r="Q21" i="6"/>
  <c r="P21" i="6"/>
  <c r="Q19" i="6"/>
  <c r="P19" i="6"/>
  <c r="Q17" i="6"/>
  <c r="P17" i="6"/>
  <c r="Q15" i="6"/>
  <c r="P15" i="6"/>
  <c r="Q13" i="6"/>
  <c r="P13" i="6"/>
  <c r="Q11" i="6"/>
  <c r="P11" i="6"/>
  <c r="Q9" i="6"/>
  <c r="P9" i="6"/>
  <c r="P24" i="7"/>
  <c r="Q24" i="7"/>
  <c r="P20" i="7"/>
  <c r="Q20" i="7"/>
  <c r="P10" i="7"/>
  <c r="Q10" i="7"/>
  <c r="P14" i="7"/>
  <c r="Q14" i="7"/>
  <c r="P32" i="7"/>
  <c r="Q32" i="7"/>
  <c r="P30" i="7"/>
  <c r="Q30" i="7"/>
  <c r="P28" i="7"/>
  <c r="Q28" i="7"/>
  <c r="P26" i="7"/>
  <c r="Q26" i="7"/>
  <c r="P22" i="7"/>
  <c r="Q22" i="7"/>
  <c r="P18" i="7"/>
  <c r="Q18" i="7"/>
  <c r="P16" i="7"/>
  <c r="Q16" i="7"/>
  <c r="P12" i="7"/>
  <c r="Q12" i="7"/>
  <c r="P8" i="7"/>
  <c r="Q8" i="7"/>
  <c r="Q31" i="7"/>
  <c r="P31" i="7"/>
  <c r="Q29" i="7"/>
  <c r="P29" i="7"/>
  <c r="Q27" i="7"/>
  <c r="P27" i="7"/>
  <c r="Q25" i="7"/>
  <c r="P25" i="7"/>
  <c r="Q23" i="7"/>
  <c r="P23" i="7"/>
  <c r="Q21" i="7"/>
  <c r="P21" i="7"/>
  <c r="Q19" i="7"/>
  <c r="P19" i="7"/>
  <c r="Q17" i="7"/>
  <c r="P17" i="7"/>
  <c r="Q15" i="7"/>
  <c r="P15" i="7"/>
  <c r="Q13" i="7"/>
  <c r="P13" i="7"/>
  <c r="Q11" i="7"/>
  <c r="P11" i="7"/>
  <c r="Q9" i="7"/>
  <c r="P9" i="7"/>
  <c r="Q9" i="8"/>
  <c r="P9" i="8"/>
  <c r="P22" i="8"/>
  <c r="Q22" i="8"/>
  <c r="Q7" i="8"/>
  <c r="P7" i="8"/>
  <c r="P32" i="8"/>
  <c r="Q32" i="8"/>
  <c r="P30" i="8"/>
  <c r="Q30" i="8"/>
  <c r="P28" i="8"/>
  <c r="Q28" i="8"/>
  <c r="P26" i="8"/>
  <c r="Q26" i="8"/>
  <c r="P24" i="8"/>
  <c r="Q24" i="8"/>
  <c r="P20" i="8"/>
  <c r="Q20" i="8"/>
  <c r="P18" i="8"/>
  <c r="Q18" i="8"/>
  <c r="P16" i="8"/>
  <c r="Q16" i="8"/>
  <c r="P14" i="8"/>
  <c r="Q14" i="8"/>
  <c r="P12" i="8"/>
  <c r="Q12" i="8"/>
  <c r="P10" i="8"/>
  <c r="Q10" i="8"/>
  <c r="P8" i="8"/>
  <c r="Q8" i="8"/>
  <c r="Q31" i="8"/>
  <c r="P31" i="8"/>
  <c r="Q29" i="8"/>
  <c r="P29" i="8"/>
  <c r="Q27" i="8"/>
  <c r="P27" i="8"/>
  <c r="Q25" i="8"/>
  <c r="P25" i="8"/>
  <c r="Q23" i="8"/>
  <c r="P23" i="8"/>
  <c r="Q21" i="8"/>
  <c r="P21" i="8"/>
  <c r="Q19" i="8"/>
  <c r="P19" i="8"/>
  <c r="Q17" i="8"/>
  <c r="P17" i="8"/>
  <c r="Q15" i="8"/>
  <c r="P15" i="8"/>
  <c r="Q13" i="8"/>
  <c r="P13" i="8"/>
  <c r="Q11" i="8"/>
  <c r="P11" i="8"/>
  <c r="H24" i="10"/>
  <c r="I24" i="10"/>
  <c r="H30" i="10"/>
  <c r="I30" i="10"/>
  <c r="H26" i="10"/>
  <c r="I26" i="10"/>
  <c r="H20" i="10"/>
  <c r="I20" i="10"/>
  <c r="H16" i="10"/>
  <c r="I16" i="10"/>
  <c r="H12" i="10"/>
  <c r="I12" i="10"/>
  <c r="H8" i="10"/>
  <c r="I8" i="10"/>
  <c r="H29" i="10"/>
  <c r="I29" i="10"/>
  <c r="H25" i="10"/>
  <c r="I25" i="10"/>
  <c r="H21" i="10"/>
  <c r="I21" i="10"/>
  <c r="H17" i="10"/>
  <c r="I17" i="10"/>
  <c r="H13" i="10"/>
  <c r="I13" i="10"/>
  <c r="H9" i="10"/>
  <c r="I9" i="10"/>
  <c r="H28" i="10"/>
  <c r="I28" i="10"/>
  <c r="H22" i="10"/>
  <c r="I22" i="10"/>
  <c r="H18" i="10"/>
  <c r="I18" i="10"/>
  <c r="H14" i="10"/>
  <c r="I14" i="10"/>
  <c r="H10" i="10"/>
  <c r="I10" i="10"/>
  <c r="H31" i="10"/>
  <c r="I31" i="10"/>
  <c r="H27" i="10"/>
  <c r="I27" i="10"/>
  <c r="H23" i="10"/>
  <c r="I23" i="10"/>
  <c r="H19" i="10"/>
  <c r="I19" i="10"/>
  <c r="H15" i="10"/>
  <c r="I15" i="10"/>
  <c r="H11" i="10"/>
  <c r="I11" i="10"/>
  <c r="H7" i="10"/>
  <c r="I7" i="10"/>
  <c r="G20" i="5"/>
  <c r="H20" i="5"/>
  <c r="G24" i="5"/>
  <c r="H24" i="5"/>
  <c r="G32" i="5"/>
  <c r="H32" i="5"/>
  <c r="G30" i="5"/>
  <c r="H30" i="5"/>
  <c r="G28" i="5"/>
  <c r="H28" i="5"/>
  <c r="G26" i="5"/>
  <c r="H26" i="5"/>
  <c r="G22" i="5"/>
  <c r="H22" i="5"/>
  <c r="G18" i="5"/>
  <c r="H18" i="5"/>
  <c r="G16" i="5"/>
  <c r="H16" i="5"/>
  <c r="G14" i="5"/>
  <c r="H14" i="5"/>
  <c r="G12" i="5"/>
  <c r="H12" i="5"/>
  <c r="G10" i="5"/>
  <c r="H10" i="5"/>
  <c r="G8" i="5"/>
  <c r="H8" i="5"/>
  <c r="H31" i="5"/>
  <c r="G31" i="5"/>
  <c r="H29" i="5"/>
  <c r="G29" i="5"/>
  <c r="H27" i="5"/>
  <c r="G27" i="5"/>
  <c r="H25" i="5"/>
  <c r="G25" i="5"/>
  <c r="H23" i="5"/>
  <c r="G23" i="5"/>
  <c r="H21" i="5"/>
  <c r="G21" i="5"/>
  <c r="H19" i="5"/>
  <c r="G19" i="5"/>
  <c r="H17" i="5"/>
  <c r="G17" i="5"/>
  <c r="H15" i="5"/>
  <c r="G15" i="5"/>
  <c r="H13" i="5"/>
  <c r="G13" i="5"/>
  <c r="H11" i="5"/>
  <c r="G11" i="5"/>
  <c r="H9" i="5"/>
  <c r="G9" i="5"/>
  <c r="G30" i="6"/>
  <c r="H30" i="6"/>
  <c r="G26" i="6"/>
  <c r="H26" i="6"/>
  <c r="G32" i="6"/>
  <c r="H32" i="6"/>
  <c r="G28" i="6"/>
  <c r="H28" i="6"/>
  <c r="G24" i="6"/>
  <c r="H24" i="6"/>
  <c r="G22" i="6"/>
  <c r="H22" i="6"/>
  <c r="G20" i="6"/>
  <c r="H20" i="6"/>
  <c r="G18" i="6"/>
  <c r="H18" i="6"/>
  <c r="G16" i="6"/>
  <c r="H16" i="6"/>
  <c r="G14" i="6"/>
  <c r="H14" i="6"/>
  <c r="G12" i="6"/>
  <c r="H12" i="6"/>
  <c r="G10" i="6"/>
  <c r="H10" i="6"/>
  <c r="G8" i="6"/>
  <c r="H8" i="6"/>
  <c r="H31" i="6"/>
  <c r="G31" i="6"/>
  <c r="H29" i="6"/>
  <c r="G29" i="6"/>
  <c r="H27" i="6"/>
  <c r="G27" i="6"/>
  <c r="H25" i="6"/>
  <c r="G25" i="6"/>
  <c r="H23" i="6"/>
  <c r="G23" i="6"/>
  <c r="H21" i="6"/>
  <c r="G21" i="6"/>
  <c r="H19" i="6"/>
  <c r="G19" i="6"/>
  <c r="H17" i="6"/>
  <c r="G17" i="6"/>
  <c r="H15" i="6"/>
  <c r="G15" i="6"/>
  <c r="H13" i="6"/>
  <c r="G13" i="6"/>
  <c r="H11" i="6"/>
  <c r="G11" i="6"/>
  <c r="H9" i="6"/>
  <c r="G9" i="6"/>
  <c r="G20" i="7"/>
  <c r="H20" i="7"/>
  <c r="G16" i="7"/>
  <c r="H16" i="7"/>
  <c r="G12" i="7"/>
  <c r="H12" i="7"/>
  <c r="G8" i="7"/>
  <c r="H8" i="7"/>
  <c r="G24" i="7"/>
  <c r="H24" i="7"/>
  <c r="G18" i="7"/>
  <c r="H18" i="7"/>
  <c r="G14" i="7"/>
  <c r="H14" i="7"/>
  <c r="G10" i="7"/>
  <c r="H10" i="7"/>
  <c r="H7" i="7"/>
  <c r="G7" i="7"/>
  <c r="H31" i="7"/>
  <c r="G31" i="7"/>
  <c r="H29" i="7"/>
  <c r="G29" i="7"/>
  <c r="H27" i="7"/>
  <c r="G27" i="7"/>
  <c r="H25" i="7"/>
  <c r="G25" i="7"/>
  <c r="H23" i="7"/>
  <c r="G23" i="7"/>
  <c r="H21" i="7"/>
  <c r="G21" i="7"/>
  <c r="H19" i="7"/>
  <c r="G19" i="7"/>
  <c r="H17" i="7"/>
  <c r="G17" i="7"/>
  <c r="H15" i="7"/>
  <c r="G15" i="7"/>
  <c r="H13" i="7"/>
  <c r="G13" i="7"/>
  <c r="H11" i="7"/>
  <c r="G11" i="7"/>
  <c r="H9" i="7"/>
  <c r="G9" i="7"/>
  <c r="G32" i="7"/>
  <c r="H32" i="7"/>
  <c r="G30" i="7"/>
  <c r="H30" i="7"/>
  <c r="G28" i="7"/>
  <c r="H28" i="7"/>
  <c r="G26" i="7"/>
  <c r="H26" i="7"/>
  <c r="G22" i="7"/>
  <c r="H22" i="7"/>
  <c r="H31" i="8"/>
  <c r="G31" i="8"/>
  <c r="H11" i="8"/>
  <c r="G11" i="8"/>
  <c r="G32" i="8"/>
  <c r="H32" i="8"/>
  <c r="G30" i="8"/>
  <c r="H30" i="8"/>
  <c r="G28" i="8"/>
  <c r="H28" i="8"/>
  <c r="G26" i="8"/>
  <c r="H26" i="8"/>
  <c r="G24" i="8"/>
  <c r="H24" i="8"/>
  <c r="G22" i="8"/>
  <c r="H22" i="8"/>
  <c r="G20" i="8"/>
  <c r="H20" i="8"/>
  <c r="G18" i="8"/>
  <c r="H18" i="8"/>
  <c r="G16" i="8"/>
  <c r="H16" i="8"/>
  <c r="G14" i="8"/>
  <c r="H14" i="8"/>
  <c r="G12" i="8"/>
  <c r="H12" i="8"/>
  <c r="G10" i="8"/>
  <c r="H10" i="8"/>
  <c r="H8" i="8"/>
  <c r="G8" i="8"/>
  <c r="H29" i="8"/>
  <c r="G29" i="8"/>
  <c r="H27" i="8"/>
  <c r="G27" i="8"/>
  <c r="H25" i="8"/>
  <c r="G25" i="8"/>
  <c r="H23" i="8"/>
  <c r="G23" i="8"/>
  <c r="H21" i="8"/>
  <c r="G21" i="8"/>
  <c r="H19" i="8"/>
  <c r="G19" i="8"/>
  <c r="H17" i="8"/>
  <c r="G17" i="8"/>
  <c r="H15" i="8"/>
  <c r="G15" i="8"/>
  <c r="H13" i="8"/>
  <c r="G13" i="8"/>
  <c r="H9" i="8"/>
  <c r="G9" i="8"/>
</calcChain>
</file>

<file path=xl/sharedStrings.xml><?xml version="1.0" encoding="utf-8"?>
<sst xmlns="http://schemas.openxmlformats.org/spreadsheetml/2006/main" count="210" uniqueCount="69">
  <si>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</si>
  <si>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</si>
  <si>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</si>
  <si>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</si>
  <si>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</si>
  <si>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</si>
  <si>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</si>
  <si>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</si>
  <si>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</si>
  <si>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</si>
  <si>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</si>
  <si>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</si>
  <si>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</si>
  <si>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</si>
  <si>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</si>
  <si>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</si>
  <si>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</si>
  <si>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</si>
  <si>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</si>
  <si>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</si>
  <si>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</si>
  <si>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</si>
  <si>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</si>
  <si>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</si>
  <si>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</si>
  <si>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</si>
  <si>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</si>
  <si>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</si>
  <si>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</si>
  <si>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</si>
  <si>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</si>
  <si>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</si>
  <si>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r>
      <t>web</t>
    </r>
    <r>
      <rPr>
        <sz val="7"/>
        <rFont val="Arial"/>
        <family val="2"/>
      </rPr>
      <t>: www.stihmpra.com.ar</t>
    </r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</si>
  <si>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</si>
  <si>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</si>
  <si>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</si>
  <si>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</si>
  <si>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</si>
  <si>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</si>
  <si>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</si>
  <si>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</si>
  <si>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</si>
  <si>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</si>
  <si>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t>Sub-Total Remuner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</si>
  <si>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</si>
  <si>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</si>
  <si>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administracion@stihmprarn.com.ar</t>
    </r>
  </si>
  <si>
    <t>Suma Remuner</t>
  </si>
  <si>
    <t>Suma   Remuner</t>
  </si>
  <si>
    <t>Suma  Remuner</t>
  </si>
  <si>
    <t>I N D I C E</t>
  </si>
  <si>
    <t>PAGINA</t>
  </si>
  <si>
    <t>CONTENIDO</t>
  </si>
  <si>
    <t>Maquinista "A" y Chofer de Autoelevador</t>
  </si>
  <si>
    <t>Artículo n° 7  C.C.T.  232/94 : Temperaturista</t>
  </si>
  <si>
    <t xml:space="preserve">                                        ACTA   ACUERDO   S.T.I.H.M.P.R.A.-  C.A.F.I.  18/02/2016</t>
  </si>
  <si>
    <t xml:space="preserve">                                                                             EXPTE.   1-223-107898/2016</t>
  </si>
  <si>
    <t>SNR: 1º Cuota $ 2.000 pagadera el 30/04/2016 y 2º Cuota $ 2.000 pagadera el 30/10/2016</t>
  </si>
  <si>
    <t>EL REAJUSTE DEL MES DE ENERO DEBERA ABONARSE EL DIA 25/02 DEL CORRIENTE AÑO, DE ACUERDO A LA CLAUSULA NOVENA DEL ACTA ACUERDO ENTRE STIHMPRA Y CAFI.</t>
  </si>
  <si>
    <t xml:space="preserve">Articulo 4º del acta </t>
  </si>
  <si>
    <t xml:space="preserve">Se acuerda por unica vez con carecter extraordinario y </t>
  </si>
  <si>
    <t xml:space="preserve">exepcional el pago de una suma NO REMUNERATIVA </t>
  </si>
  <si>
    <t>$ 4,000 , dicha suma sera pagada en todas las categorias</t>
  </si>
  <si>
    <t>de la escala vigente del convenio.</t>
  </si>
  <si>
    <t>La misma sera abonada en dos cuotas la primera de $2000</t>
  </si>
  <si>
    <t>con vencimiento el 30/04/2016 y la segunda cuota $ 2000 con</t>
  </si>
  <si>
    <t>vencimiento el 30/10/2016</t>
  </si>
  <si>
    <t>DICIEMBRE/2016</t>
  </si>
  <si>
    <t xml:space="preserve">        DICIEMBRE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</si>
</sst>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0.0000"/>
    <numFmt numFmtId="166" formatCode="0.0"/>
    <numFmt numFmtId="167" formatCode="0.000"/>
    <numFmt numFmtId="168" formatCode="0.00000"/>
  </numFmts>
  <fonts count="3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4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/>
    <xf numFmtId="164" fontId="4" fillId="0" borderId="0" xfId="0" applyNumberFormat="1" applyFont="1"/>
    <xf numFmtId="0" fontId="4" fillId="0" borderId="0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9" fillId="0" borderId="0" xfId="0" applyFont="1" applyFill="1" applyBorder="1"/>
    <xf numFmtId="2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165" fontId="0" fillId="0" borderId="0" xfId="0" applyNumberFormat="1"/>
    <xf numFmtId="164" fontId="13" fillId="0" borderId="3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2" fontId="15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24" fillId="0" borderId="0" xfId="0" applyNumberFormat="1" applyFont="1"/>
    <xf numFmtId="2" fontId="25" fillId="0" borderId="11" xfId="0" applyNumberFormat="1" applyFont="1" applyFill="1" applyBorder="1"/>
    <xf numFmtId="0" fontId="0" fillId="0" borderId="12" xfId="0" applyFill="1" applyBorder="1"/>
    <xf numFmtId="164" fontId="13" fillId="0" borderId="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/>
    </xf>
    <xf numFmtId="2" fontId="5" fillId="0" borderId="13" xfId="0" applyNumberFormat="1" applyFont="1" applyBorder="1" applyAlignment="1">
      <alignment vertical="center"/>
    </xf>
    <xf numFmtId="0" fontId="0" fillId="0" borderId="12" xfId="0" applyBorder="1"/>
    <xf numFmtId="0" fontId="0" fillId="0" borderId="14" xfId="0" applyFill="1" applyBorder="1"/>
    <xf numFmtId="9" fontId="0" fillId="0" borderId="0" xfId="0" applyNumberFormat="1" applyFill="1"/>
    <xf numFmtId="166" fontId="0" fillId="0" borderId="0" xfId="0" applyNumberFormat="1"/>
    <xf numFmtId="2" fontId="5" fillId="0" borderId="0" xfId="0" applyNumberFormat="1" applyFont="1"/>
    <xf numFmtId="4" fontId="5" fillId="0" borderId="3" xfId="0" applyNumberFormat="1" applyFont="1" applyFill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/>
    <xf numFmtId="0" fontId="0" fillId="0" borderId="20" xfId="0" applyBorder="1"/>
    <xf numFmtId="0" fontId="13" fillId="0" borderId="21" xfId="0" applyFont="1" applyBorder="1" applyAlignment="1">
      <alignment horizontal="center"/>
    </xf>
    <xf numFmtId="0" fontId="13" fillId="0" borderId="0" xfId="0" applyFont="1" applyBorder="1"/>
    <xf numFmtId="0" fontId="0" fillId="0" borderId="22" xfId="0" applyBorder="1"/>
    <xf numFmtId="0" fontId="13" fillId="0" borderId="16" xfId="0" applyFont="1" applyBorder="1"/>
    <xf numFmtId="0" fontId="0" fillId="0" borderId="16" xfId="0" applyBorder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8" fillId="0" borderId="16" xfId="0" applyFont="1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168" fontId="5" fillId="0" borderId="0" xfId="0" applyNumberFormat="1" applyFont="1"/>
    <xf numFmtId="167" fontId="0" fillId="0" borderId="0" xfId="0" applyNumberFormat="1"/>
    <xf numFmtId="2" fontId="1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29" fillId="0" borderId="0" xfId="0" applyNumberFormat="1" applyFont="1" applyAlignment="1"/>
    <xf numFmtId="2" fontId="15" fillId="0" borderId="0" xfId="0" applyNumberFormat="1" applyFont="1" applyAlignment="1"/>
    <xf numFmtId="165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5" fillId="0" borderId="11" xfId="0" quotePrefix="1" applyNumberFormat="1" applyFont="1" applyFill="1" applyBorder="1"/>
    <xf numFmtId="0" fontId="2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2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1066800</xdr:colOff>
          <xdr:row>0</xdr:row>
          <xdr:rowOff>123825</xdr:rowOff>
        </xdr:from>
        <xdr:to>
          <xdr:col>13</xdr:col>
          <xdr:colOff>1085850</xdr:colOff>
          <xdr:row>0</xdr:row>
          <xdr:rowOff>1104900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523875</xdr:colOff>
      <xdr:row>7</xdr:row>
      <xdr:rowOff>809625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5438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zoomScale="85" workbookViewId="0">
      <selection activeCell="J7" sqref="J7"/>
    </sheetView>
  </sheetViews>
  <sheetFormatPr baseColWidth="10" defaultRowHeight="12.75"/>
  <cols>
    <col min="1" max="1" width="4.42578125" customWidth="1"/>
    <col min="2" max="2" width="11.42578125" style="81"/>
    <col min="3" max="3" width="2.140625" style="81" customWidth="1"/>
    <col min="4" max="4" width="34.42578125" customWidth="1"/>
    <col min="5" max="5" width="5" customWidth="1"/>
  </cols>
  <sheetData>
    <row r="2" spans="2:5" ht="58.5" customHeight="1" thickBot="1"/>
    <row r="3" spans="2:5" ht="22.5">
      <c r="B3" s="97"/>
      <c r="C3" s="98"/>
      <c r="D3" s="99" t="s">
        <v>50</v>
      </c>
      <c r="E3" s="84"/>
    </row>
    <row r="4" spans="2:5" ht="13.5" thickBot="1">
      <c r="B4" s="100"/>
      <c r="C4" s="101"/>
      <c r="D4" s="94"/>
      <c r="E4" s="90"/>
    </row>
    <row r="5" spans="2:5">
      <c r="B5" s="82" t="s">
        <v>51</v>
      </c>
      <c r="C5" s="82"/>
      <c r="D5" s="83" t="s">
        <v>52</v>
      </c>
      <c r="E5" s="84"/>
    </row>
    <row r="6" spans="2:5" ht="4.5" customHeight="1" thickBot="1">
      <c r="B6" s="85"/>
      <c r="C6" s="85"/>
      <c r="D6" s="86"/>
      <c r="E6" s="87"/>
    </row>
    <row r="7" spans="2:5" ht="20.100000000000001" customHeight="1">
      <c r="B7" s="88">
        <v>1</v>
      </c>
      <c r="C7" s="88"/>
      <c r="D7" s="89" t="s">
        <v>53</v>
      </c>
      <c r="E7" s="90"/>
    </row>
    <row r="8" spans="2:5" ht="20.100000000000001" customHeight="1">
      <c r="B8" s="88">
        <v>2</v>
      </c>
      <c r="C8" s="88"/>
      <c r="D8" s="89" t="s">
        <v>7</v>
      </c>
      <c r="E8" s="90"/>
    </row>
    <row r="9" spans="2:5" ht="20.100000000000001" customHeight="1">
      <c r="B9" s="88">
        <v>3</v>
      </c>
      <c r="C9" s="88"/>
      <c r="D9" s="89" t="s">
        <v>8</v>
      </c>
      <c r="E9" s="90"/>
    </row>
    <row r="10" spans="2:5" ht="20.100000000000001" customHeight="1">
      <c r="B10" s="88">
        <v>4</v>
      </c>
      <c r="C10" s="88"/>
      <c r="D10" s="89" t="s">
        <v>9</v>
      </c>
      <c r="E10" s="90"/>
    </row>
    <row r="11" spans="2:5" ht="20.100000000000001" customHeight="1">
      <c r="B11" s="88">
        <v>5</v>
      </c>
      <c r="C11" s="88"/>
      <c r="D11" s="89" t="s">
        <v>10</v>
      </c>
      <c r="E11" s="90"/>
    </row>
    <row r="12" spans="2:5" ht="20.100000000000001" customHeight="1">
      <c r="B12" s="88">
        <v>6</v>
      </c>
      <c r="C12" s="88"/>
      <c r="D12" s="89" t="s">
        <v>20</v>
      </c>
      <c r="E12" s="90"/>
    </row>
    <row r="13" spans="2:5" ht="20.100000000000001" customHeight="1">
      <c r="B13" s="88">
        <v>7</v>
      </c>
      <c r="C13" s="88"/>
      <c r="D13" s="89" t="s">
        <v>11</v>
      </c>
      <c r="E13" s="90"/>
    </row>
    <row r="14" spans="2:5" ht="20.100000000000001" customHeight="1">
      <c r="B14" s="88">
        <v>8</v>
      </c>
      <c r="C14" s="88"/>
      <c r="D14" s="89" t="s">
        <v>12</v>
      </c>
      <c r="E14" s="90"/>
    </row>
    <row r="15" spans="2:5" ht="20.100000000000001" customHeight="1">
      <c r="B15" s="88">
        <v>9</v>
      </c>
      <c r="C15" s="88"/>
      <c r="D15" s="89" t="s">
        <v>13</v>
      </c>
      <c r="E15" s="90"/>
    </row>
    <row r="16" spans="2:5" ht="20.100000000000001" customHeight="1">
      <c r="B16" s="88">
        <v>10</v>
      </c>
      <c r="C16" s="88"/>
      <c r="D16" s="89" t="s">
        <v>14</v>
      </c>
      <c r="E16" s="90"/>
    </row>
    <row r="17" spans="2:5" ht="20.100000000000001" customHeight="1">
      <c r="B17" s="88">
        <v>11</v>
      </c>
      <c r="C17" s="88"/>
      <c r="D17" s="89" t="s">
        <v>15</v>
      </c>
      <c r="E17" s="90"/>
    </row>
    <row r="18" spans="2:5" ht="20.100000000000001" customHeight="1">
      <c r="B18" s="88">
        <v>12</v>
      </c>
      <c r="C18" s="88"/>
      <c r="D18" s="89" t="s">
        <v>16</v>
      </c>
      <c r="E18" s="90"/>
    </row>
    <row r="19" spans="2:5" ht="20.100000000000001" customHeight="1">
      <c r="B19" s="88">
        <v>13</v>
      </c>
      <c r="C19" s="88"/>
      <c r="D19" s="89" t="s">
        <v>19</v>
      </c>
      <c r="E19" s="90"/>
    </row>
    <row r="20" spans="2:5" ht="20.100000000000001" customHeight="1">
      <c r="B20" s="88">
        <v>14</v>
      </c>
      <c r="C20" s="88"/>
      <c r="D20" s="89" t="s">
        <v>18</v>
      </c>
      <c r="E20" s="90"/>
    </row>
    <row r="21" spans="2:5" ht="20.100000000000001" customHeight="1">
      <c r="B21" s="88">
        <v>15</v>
      </c>
      <c r="C21" s="88"/>
      <c r="D21" s="89" t="s">
        <v>54</v>
      </c>
      <c r="E21" s="90"/>
    </row>
    <row r="22" spans="2:5" ht="20.100000000000001" customHeight="1" thickBot="1">
      <c r="B22" s="85"/>
      <c r="C22" s="85"/>
      <c r="D22" s="102"/>
      <c r="E22" s="87"/>
    </row>
    <row r="23" spans="2:5" ht="20.100000000000001" customHeight="1">
      <c r="B23" s="83"/>
      <c r="C23" s="83"/>
      <c r="D23" s="91"/>
      <c r="E23" s="92"/>
    </row>
    <row r="24" spans="2:5" ht="20.100000000000001" customHeight="1">
      <c r="B24" s="93"/>
      <c r="C24" s="93"/>
      <c r="D24" s="89"/>
      <c r="E24" s="94"/>
    </row>
    <row r="25" spans="2:5" ht="20.100000000000001" customHeight="1">
      <c r="B25" s="95"/>
      <c r="C25" s="95"/>
      <c r="D25" s="96"/>
    </row>
    <row r="26" spans="2:5" ht="20.100000000000001" customHeight="1">
      <c r="B26" s="95"/>
      <c r="C26" s="95"/>
      <c r="D26" s="96"/>
    </row>
    <row r="27" spans="2:5" ht="20.100000000000001" customHeight="1"/>
    <row r="28" spans="2:5" ht="20.100000000000001" customHeight="1"/>
    <row r="29" spans="2:5" ht="20.100000000000001" customHeight="1"/>
  </sheetData>
  <printOptions verticalCentered="1"/>
  <pageMargins left="1.5748031496062993" right="0.47244094488188981" top="0.27559055118110237" bottom="0.98425196850393704" header="0.15748031496062992" footer="0"/>
  <pageSetup paperSize="5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H19"/>
  <sheetViews>
    <sheetView workbookViewId="0">
      <selection activeCell="C10" sqref="C10:H18"/>
    </sheetView>
  </sheetViews>
  <sheetFormatPr baseColWidth="10" defaultRowHeight="12.75"/>
  <cols>
    <col min="3" max="3" width="9.42578125" customWidth="1"/>
    <col min="6" max="6" width="15.85546875" customWidth="1"/>
  </cols>
  <sheetData>
    <row r="8" spans="3:8" ht="81.75" customHeight="1">
      <c r="C8" s="125" t="s">
        <v>58</v>
      </c>
      <c r="D8" s="125"/>
      <c r="E8" s="125"/>
      <c r="F8" s="125"/>
    </row>
    <row r="10" spans="3:8" ht="15.75">
      <c r="C10" s="114" t="s">
        <v>59</v>
      </c>
      <c r="D10" s="114"/>
      <c r="E10" s="114"/>
      <c r="F10" s="114"/>
      <c r="G10" s="114"/>
      <c r="H10" s="115"/>
    </row>
    <row r="11" spans="3:8" ht="15.75">
      <c r="C11" s="114" t="s">
        <v>60</v>
      </c>
      <c r="D11" s="114"/>
      <c r="E11" s="114"/>
      <c r="F11" s="114"/>
      <c r="G11" s="114"/>
      <c r="H11" s="115"/>
    </row>
    <row r="12" spans="3:8" ht="15.75">
      <c r="C12" s="114" t="s">
        <v>61</v>
      </c>
      <c r="D12" s="114"/>
      <c r="E12" s="114"/>
      <c r="F12" s="114"/>
      <c r="G12" s="114"/>
      <c r="H12" s="115"/>
    </row>
    <row r="13" spans="3:8" ht="15.75">
      <c r="C13" s="114" t="s">
        <v>62</v>
      </c>
      <c r="D13" s="114"/>
      <c r="E13" s="114"/>
      <c r="F13" s="114"/>
      <c r="G13" s="114"/>
      <c r="H13" s="115"/>
    </row>
    <row r="14" spans="3:8" ht="15.75">
      <c r="C14" s="114" t="s">
        <v>63</v>
      </c>
      <c r="D14" s="114"/>
      <c r="E14" s="114"/>
      <c r="F14" s="114"/>
      <c r="G14" s="114"/>
      <c r="H14" s="115"/>
    </row>
    <row r="15" spans="3:8" ht="15.75">
      <c r="C15" s="114" t="s">
        <v>64</v>
      </c>
      <c r="D15" s="114"/>
      <c r="E15" s="114"/>
      <c r="F15" s="114"/>
      <c r="G15" s="114"/>
      <c r="H15" s="115"/>
    </row>
    <row r="16" spans="3:8" ht="15.75">
      <c r="C16" s="114" t="s">
        <v>65</v>
      </c>
      <c r="D16" s="114"/>
      <c r="E16" s="114"/>
      <c r="F16" s="114"/>
      <c r="G16" s="114"/>
      <c r="H16" s="115"/>
    </row>
    <row r="17" spans="3:8" ht="15.75">
      <c r="C17" s="114" t="s">
        <v>66</v>
      </c>
      <c r="D17" s="114"/>
      <c r="E17" s="114"/>
      <c r="F17" s="114"/>
      <c r="G17" s="114"/>
      <c r="H17" s="115"/>
    </row>
    <row r="18" spans="3:8" ht="15.75">
      <c r="C18" s="114"/>
      <c r="D18" s="114"/>
      <c r="E18" s="114"/>
      <c r="F18" s="114"/>
      <c r="G18" s="114"/>
      <c r="H18" s="115"/>
    </row>
    <row r="19" spans="3:8" ht="15">
      <c r="C19" s="54"/>
      <c r="D19" s="54"/>
      <c r="E19" s="54"/>
      <c r="F19" s="54"/>
      <c r="G19" s="54"/>
    </row>
  </sheetData>
  <mergeCells count="1">
    <mergeCell ref="C8:F8"/>
  </mergeCells>
  <pageMargins left="7.0866141732283472" right="0.70866141732283472" top="1.9685039370078741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1:N21"/>
  <sheetViews>
    <sheetView topLeftCell="B1" zoomScale="75" zoomScaleNormal="50" workbookViewId="0">
      <selection activeCell="L2" sqref="L2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18" t="s">
        <v>17</v>
      </c>
      <c r="J4" s="118"/>
      <c r="K4" s="118"/>
      <c r="L4" s="118"/>
      <c r="M4" s="118"/>
      <c r="N4" s="118"/>
    </row>
    <row r="5" spans="8:14" ht="32.25" customHeight="1">
      <c r="I5" s="118" t="s">
        <v>28</v>
      </c>
      <c r="J5" s="118"/>
      <c r="K5" s="118"/>
      <c r="L5" s="118"/>
      <c r="M5" s="118"/>
      <c r="N5" s="118"/>
    </row>
    <row r="6" spans="8:14" ht="17.25" customHeight="1">
      <c r="I6" s="51"/>
    </row>
    <row r="7" spans="8:14" ht="16.5" customHeight="1">
      <c r="I7" s="119" t="s">
        <v>44</v>
      </c>
      <c r="J7" s="119"/>
      <c r="K7" s="119"/>
      <c r="L7" s="119"/>
      <c r="M7" s="119"/>
      <c r="N7" s="119"/>
    </row>
    <row r="8" spans="8:14" ht="30" customHeight="1">
      <c r="I8" s="120" t="s">
        <v>68</v>
      </c>
      <c r="J8" s="120"/>
      <c r="K8" s="120"/>
      <c r="L8" s="120"/>
      <c r="M8" s="120"/>
      <c r="N8" s="120"/>
    </row>
    <row r="9" spans="8:14" ht="24.75" customHeight="1">
      <c r="H9" s="121" t="s">
        <v>29</v>
      </c>
      <c r="I9" s="121"/>
      <c r="J9" s="121"/>
      <c r="K9" s="121"/>
      <c r="L9" s="121"/>
      <c r="M9" s="121"/>
      <c r="N9" s="121"/>
    </row>
    <row r="10" spans="8:14" s="52" customFormat="1" ht="26.25" customHeight="1">
      <c r="J10" s="53"/>
      <c r="K10" s="53"/>
      <c r="L10" s="53"/>
      <c r="M10" s="53"/>
      <c r="N10" s="53"/>
    </row>
    <row r="11" spans="8:14" s="52" customFormat="1" ht="24.95" customHeight="1">
      <c r="H11" s="14"/>
      <c r="J11" s="53"/>
      <c r="K11" s="53"/>
      <c r="L11" s="53"/>
      <c r="M11" s="53"/>
      <c r="N11" s="53"/>
    </row>
    <row r="12" spans="8:14" s="52" customFormat="1" ht="24.95" customHeight="1">
      <c r="H12" s="117" t="s">
        <v>45</v>
      </c>
      <c r="I12" s="117"/>
      <c r="J12" s="117"/>
      <c r="K12" s="117"/>
      <c r="L12" s="117"/>
      <c r="M12" s="117"/>
      <c r="N12" s="117"/>
    </row>
    <row r="13" spans="8:14" s="52" customFormat="1" ht="24.95" customHeight="1">
      <c r="H13" s="122" t="s">
        <v>55</v>
      </c>
      <c r="I13" s="122"/>
      <c r="J13" s="122"/>
      <c r="K13" s="122"/>
      <c r="L13" s="122"/>
      <c r="M13" s="122"/>
      <c r="N13" s="122"/>
    </row>
    <row r="14" spans="8:14" s="52" customFormat="1" ht="24.95" customHeight="1">
      <c r="H14" s="117" t="s">
        <v>56</v>
      </c>
      <c r="I14" s="117"/>
      <c r="J14" s="117"/>
      <c r="K14" s="117"/>
      <c r="L14" s="117"/>
      <c r="M14" s="117"/>
      <c r="N14" s="117"/>
    </row>
    <row r="15" spans="8:14" s="52" customFormat="1" ht="24.95" customHeight="1">
      <c r="H15" s="117"/>
      <c r="I15" s="117"/>
      <c r="J15" s="117"/>
      <c r="K15" s="117"/>
      <c r="L15" s="117"/>
      <c r="M15" s="117"/>
      <c r="N15" s="117"/>
    </row>
    <row r="16" spans="8:14" s="52" customFormat="1" ht="24.95" customHeight="1">
      <c r="J16" s="54"/>
      <c r="K16" s="54"/>
      <c r="L16" s="54"/>
      <c r="M16" s="54"/>
      <c r="N16" s="54"/>
    </row>
    <row r="17" spans="8:14" s="52" customFormat="1" ht="24.95" customHeight="1">
      <c r="I17" s="9"/>
    </row>
    <row r="18" spans="8:14" s="52" customFormat="1" ht="24.95" customHeight="1">
      <c r="I18" s="9"/>
      <c r="J18" s="37"/>
    </row>
    <row r="19" spans="8:14" s="52" customFormat="1" ht="24.95" customHeight="1">
      <c r="H19" s="14"/>
      <c r="I19" s="9"/>
    </row>
    <row r="20" spans="8:14" s="6" customFormat="1" ht="11.25">
      <c r="H20" s="11" t="s">
        <v>30</v>
      </c>
      <c r="L20" s="12" t="s">
        <v>46</v>
      </c>
    </row>
    <row r="21" spans="8:14" s="6" customFormat="1" ht="11.25">
      <c r="H21" s="11" t="s">
        <v>31</v>
      </c>
      <c r="M21" s="10"/>
      <c r="N21" s="13" t="s">
        <v>32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4" type="noConversion"/>
  <printOptions horizontalCentered="1"/>
  <pageMargins left="0.78740157480314965" right="0.39370078740157483" top="0.47244094488188981" bottom="0.43307086614173229" header="0" footer="0"/>
  <pageSetup paperSize="5" scale="9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áfico.9" shapeId="1034" r:id="rId4">
          <objectPr defaultSize="0" autoPict="0" r:id="rId5">
            <anchor moveWithCells="1" sizeWithCells="1">
              <from>
                <xdr:col>6</xdr:col>
                <xdr:colOff>1066800</xdr:colOff>
                <xdr:row>0</xdr:row>
                <xdr:rowOff>123825</xdr:rowOff>
              </from>
              <to>
                <xdr:col>13</xdr:col>
                <xdr:colOff>1085850</xdr:colOff>
                <xdr:row>0</xdr:row>
                <xdr:rowOff>1104900</xdr:rowOff>
              </to>
            </anchor>
          </objectPr>
        </oleObject>
      </mc:Choice>
      <mc:Fallback>
        <oleObject progId="CorelDraw.Gráfico.9" shapeId="103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J8" sqref="J8"/>
    </sheetView>
  </sheetViews>
  <sheetFormatPr baseColWidth="10" defaultRowHeight="12.75"/>
  <cols>
    <col min="1" max="1" width="4.7109375" customWidth="1"/>
    <col min="2" max="2" width="6.85546875" style="2" customWidth="1"/>
    <col min="3" max="3" width="7.85546875" customWidth="1"/>
    <col min="4" max="4" width="8.42578125" style="46" customWidth="1"/>
    <col min="5" max="5" width="7.7109375" style="46" customWidth="1"/>
    <col min="6" max="6" width="6.85546875" customWidth="1"/>
    <col min="7" max="7" width="8.7109375" customWidth="1"/>
    <col min="8" max="8" width="6.85546875" customWidth="1"/>
    <col min="9" max="9" width="8" style="38" customWidth="1"/>
    <col min="12" max="15" width="7.7109375" customWidth="1"/>
    <col min="16" max="16" width="7.7109375" style="2" customWidth="1"/>
    <col min="17" max="17" width="9.5703125" style="3" customWidth="1"/>
    <col min="18" max="18" width="7.7109375" style="3" customWidth="1"/>
    <col min="19" max="19" width="8" customWidth="1"/>
  </cols>
  <sheetData>
    <row r="1" spans="1:19" ht="6.75" customHeight="1"/>
    <row r="2" spans="1:19" ht="18.75" customHeight="1" thickBot="1">
      <c r="B2" s="68" t="s">
        <v>42</v>
      </c>
      <c r="J2" s="27" t="s">
        <v>34</v>
      </c>
      <c r="L2" s="27" t="s">
        <v>21</v>
      </c>
      <c r="M2" s="68" t="s">
        <v>42</v>
      </c>
      <c r="Q2"/>
      <c r="R2" s="38"/>
      <c r="S2" s="27"/>
    </row>
    <row r="3" spans="1:19" ht="16.5" thickBot="1">
      <c r="A3" s="5"/>
      <c r="B3" s="3" t="s">
        <v>0</v>
      </c>
      <c r="D3" s="20"/>
      <c r="E3" s="47"/>
      <c r="H3" s="116" t="s">
        <v>67</v>
      </c>
      <c r="I3" s="72"/>
      <c r="J3" s="74"/>
      <c r="M3" s="3" t="s">
        <v>7</v>
      </c>
      <c r="P3" s="4"/>
      <c r="Q3" s="69" t="str">
        <f>+H3</f>
        <v>DICIEMBRE/2016</v>
      </c>
      <c r="R3" s="72"/>
      <c r="S3" s="74"/>
    </row>
    <row r="4" spans="1:19" ht="6.75" customHeight="1" thickBot="1">
      <c r="B4" s="3"/>
      <c r="D4" s="20"/>
      <c r="E4" s="47"/>
      <c r="F4" s="5"/>
      <c r="G4" s="8"/>
      <c r="H4" s="5"/>
      <c r="I4" s="39"/>
    </row>
    <row r="5" spans="1:19" s="11" customFormat="1" ht="24.75" customHeight="1">
      <c r="A5" s="15"/>
      <c r="B5" s="59" t="s">
        <v>2</v>
      </c>
      <c r="C5" s="60" t="s">
        <v>1</v>
      </c>
      <c r="D5" s="61" t="s">
        <v>3</v>
      </c>
      <c r="E5" s="61" t="s">
        <v>4</v>
      </c>
      <c r="F5" s="60" t="s">
        <v>47</v>
      </c>
      <c r="G5" s="60" t="s">
        <v>5</v>
      </c>
      <c r="H5" s="60" t="s">
        <v>40</v>
      </c>
      <c r="I5" s="62" t="s">
        <v>41</v>
      </c>
      <c r="L5" s="59" t="s">
        <v>2</v>
      </c>
      <c r="M5" s="60" t="s">
        <v>1</v>
      </c>
      <c r="N5" s="61" t="s">
        <v>3</v>
      </c>
      <c r="O5" s="60" t="s">
        <v>4</v>
      </c>
      <c r="P5" s="60" t="s">
        <v>48</v>
      </c>
      <c r="Q5" s="60" t="s">
        <v>5</v>
      </c>
      <c r="R5" s="60" t="s">
        <v>40</v>
      </c>
      <c r="S5" s="62" t="s">
        <v>41</v>
      </c>
    </row>
    <row r="6" spans="1:19" s="17" customFormat="1" ht="17.100000000000001" customHeight="1">
      <c r="A6" s="16"/>
      <c r="B6" s="18" t="s">
        <v>6</v>
      </c>
      <c r="C6" s="79">
        <f>8424*1.28+250</f>
        <v>11032.72</v>
      </c>
      <c r="D6" s="42">
        <f>C6*20/100</f>
        <v>2206.5439999999999</v>
      </c>
      <c r="E6" s="42">
        <v>1809.22</v>
      </c>
      <c r="F6" s="30">
        <v>922.75</v>
      </c>
      <c r="G6" s="45">
        <f>SUM(C6:F6)</f>
        <v>15971.233999999999</v>
      </c>
      <c r="H6" s="30">
        <f>G6/200*1.5</f>
        <v>119.78425499999999</v>
      </c>
      <c r="I6" s="63">
        <f>G6/200*2</f>
        <v>159.71233999999998</v>
      </c>
      <c r="K6" s="43"/>
      <c r="L6" s="18" t="s">
        <v>6</v>
      </c>
      <c r="M6" s="42">
        <f>8353.48*1.28+250</f>
        <v>10942.454400000001</v>
      </c>
      <c r="N6" s="29">
        <f>M6*20/100</f>
        <v>2188.4908800000003</v>
      </c>
      <c r="O6" s="29">
        <f>1400.99*1.28</f>
        <v>1793.2672</v>
      </c>
      <c r="P6" s="30">
        <v>922.75</v>
      </c>
      <c r="Q6" s="31">
        <f>SUM(M6:P6)</f>
        <v>15846.96248</v>
      </c>
      <c r="R6" s="30">
        <f>Q6/200*1.5</f>
        <v>118.85221859999999</v>
      </c>
      <c r="S6" s="63">
        <f>Q6/200*2</f>
        <v>158.46962479999999</v>
      </c>
    </row>
    <row r="7" spans="1:19" s="17" customFormat="1" ht="17.100000000000001" customHeight="1">
      <c r="A7" s="16"/>
      <c r="B7" s="18">
        <v>1</v>
      </c>
      <c r="C7" s="40">
        <f>($C$6*1.5%*B7)+$C$6</f>
        <v>11198.210799999999</v>
      </c>
      <c r="D7" s="42">
        <f t="shared" ref="D7:D31" si="0">C7*20/100</f>
        <v>2239.6421599999999</v>
      </c>
      <c r="E7" s="42">
        <f>+$E$6+$E$6*0.015*B7</f>
        <v>1836.3583000000001</v>
      </c>
      <c r="F7" s="40">
        <f>($F$6*1.5%*B7)+$F$6</f>
        <v>936.59124999999995</v>
      </c>
      <c r="G7" s="45">
        <f t="shared" ref="G7:G31" si="1">SUM(C7:F7)</f>
        <v>16210.802509999998</v>
      </c>
      <c r="H7" s="30">
        <f t="shared" ref="H7:H31" si="2">G7/200*1.5</f>
        <v>121.58101882499997</v>
      </c>
      <c r="I7" s="63">
        <f t="shared" ref="I7:I31" si="3">G7/200*2</f>
        <v>162.10802509999996</v>
      </c>
      <c r="J7" s="43"/>
      <c r="K7" s="43"/>
      <c r="L7" s="35">
        <v>1</v>
      </c>
      <c r="M7" s="29">
        <f>($M$6*1.5%*L7)+$M$6</f>
        <v>11106.591216000001</v>
      </c>
      <c r="N7" s="29">
        <f t="shared" ref="N7:N31" si="4">M7*20/100</f>
        <v>2221.3182432000003</v>
      </c>
      <c r="O7" s="29">
        <f>+$O$6+$O$6*0.015*L7</f>
        <v>1820.1662080000001</v>
      </c>
      <c r="P7" s="40">
        <f>($F$6*1.5%*L7)+$F$6</f>
        <v>936.59124999999995</v>
      </c>
      <c r="Q7" s="31">
        <f t="shared" ref="Q7:Q31" si="5">SUM(M7:P7)</f>
        <v>16084.6669172</v>
      </c>
      <c r="R7" s="30">
        <f t="shared" ref="R7:R31" si="6">Q7/200*1.5</f>
        <v>120.63500187899999</v>
      </c>
      <c r="S7" s="63">
        <f t="shared" ref="S7:S31" si="7">Q7/200*2</f>
        <v>160.84666917199999</v>
      </c>
    </row>
    <row r="8" spans="1:19" s="17" customFormat="1" ht="17.100000000000001" customHeight="1">
      <c r="A8" s="16"/>
      <c r="B8" s="18">
        <v>2</v>
      </c>
      <c r="C8" s="40">
        <f t="shared" ref="C8:C31" si="8">($C$6*1.5%*B8)+$C$6</f>
        <v>11363.701599999999</v>
      </c>
      <c r="D8" s="42">
        <f t="shared" si="0"/>
        <v>2272.7403199999999</v>
      </c>
      <c r="E8" s="42">
        <f t="shared" ref="E8:E31" si="9">+$E$6+$E$6*0.015*B8</f>
        <v>1863.4965999999999</v>
      </c>
      <c r="F8" s="40">
        <f t="shared" ref="F8:F31" si="10">($F$6*1.5%*B8)+$F$6</f>
        <v>950.4325</v>
      </c>
      <c r="G8" s="45">
        <f t="shared" si="1"/>
        <v>16450.371019999999</v>
      </c>
      <c r="H8" s="30">
        <f t="shared" si="2"/>
        <v>123.37778265</v>
      </c>
      <c r="I8" s="63">
        <f t="shared" si="3"/>
        <v>164.5037102</v>
      </c>
      <c r="J8" s="43"/>
      <c r="K8" s="43"/>
      <c r="L8" s="35">
        <v>2</v>
      </c>
      <c r="M8" s="29">
        <f t="shared" ref="M8:M31" si="11">($M$6*1.5%*L8)+$M$6</f>
        <v>11270.728032000001</v>
      </c>
      <c r="N8" s="29">
        <f t="shared" si="4"/>
        <v>2254.1456063999999</v>
      </c>
      <c r="O8" s="29">
        <f t="shared" ref="O8:O31" si="12">+$O$6+$O$6*0.015*L8</f>
        <v>1847.065216</v>
      </c>
      <c r="P8" s="40">
        <f t="shared" ref="P8:P31" si="13">($F$6*1.5%*L8)+$F$6</f>
        <v>950.4325</v>
      </c>
      <c r="Q8" s="31">
        <f t="shared" si="5"/>
        <v>16322.3713544</v>
      </c>
      <c r="R8" s="30">
        <f t="shared" si="6"/>
        <v>122.41778515799999</v>
      </c>
      <c r="S8" s="63">
        <f t="shared" si="7"/>
        <v>163.22371354399999</v>
      </c>
    </row>
    <row r="9" spans="1:19" s="17" customFormat="1" ht="17.100000000000001" customHeight="1">
      <c r="A9" s="16"/>
      <c r="B9" s="18">
        <v>3</v>
      </c>
      <c r="C9" s="40">
        <f t="shared" si="8"/>
        <v>11529.1924</v>
      </c>
      <c r="D9" s="42">
        <f t="shared" si="0"/>
        <v>2305.8384799999999</v>
      </c>
      <c r="E9" s="42">
        <f t="shared" si="9"/>
        <v>1890.6349</v>
      </c>
      <c r="F9" s="40">
        <f t="shared" si="10"/>
        <v>964.27374999999995</v>
      </c>
      <c r="G9" s="45">
        <f t="shared" si="1"/>
        <v>16689.93953</v>
      </c>
      <c r="H9" s="30">
        <f t="shared" si="2"/>
        <v>125.174546475</v>
      </c>
      <c r="I9" s="63">
        <f t="shared" si="3"/>
        <v>166.89939530000001</v>
      </c>
      <c r="J9" s="43"/>
      <c r="K9" s="43"/>
      <c r="L9" s="35">
        <v>3</v>
      </c>
      <c r="M9" s="29">
        <f t="shared" si="11"/>
        <v>11434.864848000001</v>
      </c>
      <c r="N9" s="29">
        <f t="shared" si="4"/>
        <v>2286.9729695999999</v>
      </c>
      <c r="O9" s="29">
        <f t="shared" si="12"/>
        <v>1873.9642240000001</v>
      </c>
      <c r="P9" s="40">
        <f t="shared" si="13"/>
        <v>964.27374999999995</v>
      </c>
      <c r="Q9" s="31">
        <f t="shared" si="5"/>
        <v>16560.0757916</v>
      </c>
      <c r="R9" s="30">
        <f t="shared" si="6"/>
        <v>124.20056843699999</v>
      </c>
      <c r="S9" s="63">
        <f t="shared" si="7"/>
        <v>165.60075791599999</v>
      </c>
    </row>
    <row r="10" spans="1:19" s="17" customFormat="1" ht="17.100000000000001" customHeight="1">
      <c r="A10" s="16"/>
      <c r="B10" s="18">
        <v>4</v>
      </c>
      <c r="C10" s="40">
        <f t="shared" si="8"/>
        <v>11694.683199999999</v>
      </c>
      <c r="D10" s="42">
        <f t="shared" si="0"/>
        <v>2338.9366399999999</v>
      </c>
      <c r="E10" s="42">
        <f t="shared" si="9"/>
        <v>1917.7732000000001</v>
      </c>
      <c r="F10" s="40">
        <f t="shared" si="10"/>
        <v>978.11500000000001</v>
      </c>
      <c r="G10" s="45">
        <f t="shared" si="1"/>
        <v>16929.508040000001</v>
      </c>
      <c r="H10" s="30">
        <f t="shared" si="2"/>
        <v>126.97131030000001</v>
      </c>
      <c r="I10" s="63">
        <f t="shared" si="3"/>
        <v>169.29508040000002</v>
      </c>
      <c r="J10" s="43"/>
      <c r="K10" s="43"/>
      <c r="L10" s="35">
        <v>4</v>
      </c>
      <c r="M10" s="29">
        <f t="shared" si="11"/>
        <v>11599.001664000001</v>
      </c>
      <c r="N10" s="29">
        <f t="shared" si="4"/>
        <v>2319.8003328000004</v>
      </c>
      <c r="O10" s="29">
        <f t="shared" si="12"/>
        <v>1900.8632319999999</v>
      </c>
      <c r="P10" s="40">
        <f t="shared" si="13"/>
        <v>978.11500000000001</v>
      </c>
      <c r="Q10" s="31">
        <f t="shared" si="5"/>
        <v>16797.780228800002</v>
      </c>
      <c r="R10" s="30">
        <f t="shared" si="6"/>
        <v>125.98335171600002</v>
      </c>
      <c r="S10" s="63">
        <f t="shared" si="7"/>
        <v>167.97780228800002</v>
      </c>
    </row>
    <row r="11" spans="1:19" s="17" customFormat="1" ht="17.100000000000001" customHeight="1">
      <c r="A11" s="16"/>
      <c r="B11" s="18">
        <v>5</v>
      </c>
      <c r="C11" s="40">
        <f t="shared" si="8"/>
        <v>11860.173999999999</v>
      </c>
      <c r="D11" s="42">
        <f t="shared" si="0"/>
        <v>2372.0347999999999</v>
      </c>
      <c r="E11" s="42">
        <f t="shared" si="9"/>
        <v>1944.9115000000002</v>
      </c>
      <c r="F11" s="40">
        <f t="shared" si="10"/>
        <v>991.95624999999995</v>
      </c>
      <c r="G11" s="45">
        <f t="shared" si="1"/>
        <v>17169.076549999998</v>
      </c>
      <c r="H11" s="30">
        <f t="shared" si="2"/>
        <v>128.76807412499997</v>
      </c>
      <c r="I11" s="63">
        <f t="shared" si="3"/>
        <v>171.69076549999997</v>
      </c>
      <c r="J11" s="109"/>
      <c r="K11" s="43"/>
      <c r="L11" s="35">
        <v>5</v>
      </c>
      <c r="M11" s="29">
        <f t="shared" si="11"/>
        <v>11763.138480000001</v>
      </c>
      <c r="N11" s="29">
        <f t="shared" si="4"/>
        <v>2352.6276960000005</v>
      </c>
      <c r="O11" s="29">
        <f t="shared" si="12"/>
        <v>1927.76224</v>
      </c>
      <c r="P11" s="40">
        <f t="shared" si="13"/>
        <v>991.95624999999995</v>
      </c>
      <c r="Q11" s="31">
        <f t="shared" si="5"/>
        <v>17035.484666</v>
      </c>
      <c r="R11" s="30">
        <f t="shared" si="6"/>
        <v>127.76613499499999</v>
      </c>
      <c r="S11" s="63">
        <f t="shared" si="7"/>
        <v>170.35484665999999</v>
      </c>
    </row>
    <row r="12" spans="1:19" s="17" customFormat="1" ht="17.100000000000001" customHeight="1">
      <c r="A12" s="16"/>
      <c r="B12" s="18">
        <v>6</v>
      </c>
      <c r="C12" s="40">
        <f t="shared" si="8"/>
        <v>12025.664799999999</v>
      </c>
      <c r="D12" s="42">
        <f t="shared" si="0"/>
        <v>2405.1329599999999</v>
      </c>
      <c r="E12" s="42">
        <f t="shared" si="9"/>
        <v>1972.0498</v>
      </c>
      <c r="F12" s="40">
        <f t="shared" si="10"/>
        <v>1005.7975</v>
      </c>
      <c r="G12" s="45">
        <f t="shared" si="1"/>
        <v>17408.645059999999</v>
      </c>
      <c r="H12" s="30">
        <f t="shared" si="2"/>
        <v>130.56483794999997</v>
      </c>
      <c r="I12" s="63">
        <f t="shared" si="3"/>
        <v>174.08645059999998</v>
      </c>
      <c r="J12" s="43"/>
      <c r="K12" s="43"/>
      <c r="L12" s="35">
        <v>6</v>
      </c>
      <c r="M12" s="29">
        <f t="shared" si="11"/>
        <v>11927.275296</v>
      </c>
      <c r="N12" s="29">
        <f t="shared" si="4"/>
        <v>2385.4550592000001</v>
      </c>
      <c r="O12" s="29">
        <f t="shared" si="12"/>
        <v>1954.6612479999999</v>
      </c>
      <c r="P12" s="40">
        <f t="shared" si="13"/>
        <v>1005.7975</v>
      </c>
      <c r="Q12" s="31">
        <f t="shared" si="5"/>
        <v>17273.189103199998</v>
      </c>
      <c r="R12" s="30">
        <f t="shared" si="6"/>
        <v>129.54891827399999</v>
      </c>
      <c r="S12" s="63">
        <f t="shared" si="7"/>
        <v>172.73189103199999</v>
      </c>
    </row>
    <row r="13" spans="1:19" s="17" customFormat="1" ht="17.100000000000001" customHeight="1">
      <c r="A13" s="16"/>
      <c r="B13" s="18">
        <v>7</v>
      </c>
      <c r="C13" s="40">
        <f t="shared" si="8"/>
        <v>12191.155599999998</v>
      </c>
      <c r="D13" s="42">
        <f t="shared" si="0"/>
        <v>2438.2311199999995</v>
      </c>
      <c r="E13" s="42">
        <f t="shared" si="9"/>
        <v>1999.1881000000001</v>
      </c>
      <c r="F13" s="40">
        <f t="shared" si="10"/>
        <v>1019.63875</v>
      </c>
      <c r="G13" s="45">
        <f t="shared" si="1"/>
        <v>17648.213569999996</v>
      </c>
      <c r="H13" s="30">
        <f t="shared" si="2"/>
        <v>132.36160177499997</v>
      </c>
      <c r="I13" s="63">
        <f t="shared" si="3"/>
        <v>176.48213569999996</v>
      </c>
      <c r="J13" s="110"/>
      <c r="K13" s="43"/>
      <c r="L13" s="35">
        <v>7</v>
      </c>
      <c r="M13" s="29">
        <f t="shared" si="11"/>
        <v>12091.412112</v>
      </c>
      <c r="N13" s="29">
        <f t="shared" si="4"/>
        <v>2418.2824224000001</v>
      </c>
      <c r="O13" s="29">
        <f t="shared" si="12"/>
        <v>1981.560256</v>
      </c>
      <c r="P13" s="40">
        <f t="shared" si="13"/>
        <v>1019.63875</v>
      </c>
      <c r="Q13" s="31">
        <f t="shared" si="5"/>
        <v>17510.893540399997</v>
      </c>
      <c r="R13" s="30">
        <f t="shared" si="6"/>
        <v>131.33170155299996</v>
      </c>
      <c r="S13" s="63">
        <f t="shared" si="7"/>
        <v>175.10893540399996</v>
      </c>
    </row>
    <row r="14" spans="1:19" s="17" customFormat="1" ht="17.100000000000001" customHeight="1">
      <c r="A14" s="16"/>
      <c r="B14" s="18">
        <v>8</v>
      </c>
      <c r="C14" s="40">
        <f t="shared" si="8"/>
        <v>12356.6464</v>
      </c>
      <c r="D14" s="42">
        <f t="shared" si="0"/>
        <v>2471.3292799999999</v>
      </c>
      <c r="E14" s="42">
        <f t="shared" si="9"/>
        <v>2026.3263999999999</v>
      </c>
      <c r="F14" s="40">
        <f t="shared" si="10"/>
        <v>1033.48</v>
      </c>
      <c r="G14" s="45">
        <f t="shared" si="1"/>
        <v>17887.782080000001</v>
      </c>
      <c r="H14" s="30">
        <f t="shared" si="2"/>
        <v>134.1583656</v>
      </c>
      <c r="I14" s="63">
        <f t="shared" si="3"/>
        <v>178.87782079999999</v>
      </c>
      <c r="J14" s="43"/>
      <c r="K14" s="43"/>
      <c r="L14" s="35">
        <v>8</v>
      </c>
      <c r="M14" s="29">
        <f t="shared" si="11"/>
        <v>12255.548928</v>
      </c>
      <c r="N14" s="29">
        <f t="shared" si="4"/>
        <v>2451.1097856000001</v>
      </c>
      <c r="O14" s="29">
        <f t="shared" si="12"/>
        <v>2008.4592640000001</v>
      </c>
      <c r="P14" s="40">
        <f t="shared" si="13"/>
        <v>1033.48</v>
      </c>
      <c r="Q14" s="31">
        <f t="shared" si="5"/>
        <v>17748.597977599999</v>
      </c>
      <c r="R14" s="30">
        <f t="shared" si="6"/>
        <v>133.11448483199999</v>
      </c>
      <c r="S14" s="63">
        <f t="shared" si="7"/>
        <v>177.48597977599999</v>
      </c>
    </row>
    <row r="15" spans="1:19" s="17" customFormat="1" ht="17.100000000000001" customHeight="1">
      <c r="A15" s="16"/>
      <c r="B15" s="18">
        <v>9</v>
      </c>
      <c r="C15" s="40">
        <f t="shared" si="8"/>
        <v>12522.137199999999</v>
      </c>
      <c r="D15" s="42">
        <f t="shared" si="0"/>
        <v>2504.4274399999999</v>
      </c>
      <c r="E15" s="42">
        <f t="shared" si="9"/>
        <v>2053.4647</v>
      </c>
      <c r="F15" s="40">
        <f t="shared" si="10"/>
        <v>1047.32125</v>
      </c>
      <c r="G15" s="45">
        <f t="shared" si="1"/>
        <v>18127.350589999998</v>
      </c>
      <c r="H15" s="30">
        <f t="shared" si="2"/>
        <v>135.955129425</v>
      </c>
      <c r="I15" s="63">
        <f t="shared" si="3"/>
        <v>181.27350589999998</v>
      </c>
      <c r="J15" s="43"/>
      <c r="K15" s="43"/>
      <c r="L15" s="35">
        <v>9</v>
      </c>
      <c r="M15" s="29">
        <f t="shared" si="11"/>
        <v>12419.685744</v>
      </c>
      <c r="N15" s="29">
        <f t="shared" si="4"/>
        <v>2483.9371488000002</v>
      </c>
      <c r="O15" s="29">
        <f t="shared" si="12"/>
        <v>2035.3582719999999</v>
      </c>
      <c r="P15" s="40">
        <f t="shared" si="13"/>
        <v>1047.32125</v>
      </c>
      <c r="Q15" s="31">
        <f t="shared" si="5"/>
        <v>17986.3024148</v>
      </c>
      <c r="R15" s="30">
        <f t="shared" si="6"/>
        <v>134.89726811099999</v>
      </c>
      <c r="S15" s="63">
        <f t="shared" si="7"/>
        <v>179.86302414799999</v>
      </c>
    </row>
    <row r="16" spans="1:19" s="17" customFormat="1" ht="17.100000000000001" customHeight="1">
      <c r="A16" s="16"/>
      <c r="B16" s="18">
        <v>10</v>
      </c>
      <c r="C16" s="40">
        <f t="shared" si="8"/>
        <v>12687.627999999999</v>
      </c>
      <c r="D16" s="42">
        <f t="shared" si="0"/>
        <v>2537.5255999999995</v>
      </c>
      <c r="E16" s="42">
        <f t="shared" si="9"/>
        <v>2080.6030000000001</v>
      </c>
      <c r="F16" s="40">
        <f t="shared" si="10"/>
        <v>1061.1624999999999</v>
      </c>
      <c r="G16" s="45">
        <f t="shared" si="1"/>
        <v>18366.919099999996</v>
      </c>
      <c r="H16" s="30">
        <f t="shared" si="2"/>
        <v>137.75189324999997</v>
      </c>
      <c r="I16" s="63">
        <f t="shared" si="3"/>
        <v>183.66919099999996</v>
      </c>
      <c r="J16" s="43"/>
      <c r="K16" s="43"/>
      <c r="L16" s="35">
        <v>10</v>
      </c>
      <c r="M16" s="29">
        <f t="shared" si="11"/>
        <v>12583.822560000001</v>
      </c>
      <c r="N16" s="29">
        <f t="shared" si="4"/>
        <v>2516.7645120000002</v>
      </c>
      <c r="O16" s="29">
        <f t="shared" si="12"/>
        <v>2062.2572799999998</v>
      </c>
      <c r="P16" s="40">
        <f t="shared" si="13"/>
        <v>1061.1624999999999</v>
      </c>
      <c r="Q16" s="31">
        <f t="shared" si="5"/>
        <v>18224.006851999999</v>
      </c>
      <c r="R16" s="30">
        <f t="shared" si="6"/>
        <v>136.68005138999999</v>
      </c>
      <c r="S16" s="63">
        <f t="shared" si="7"/>
        <v>182.24006851999999</v>
      </c>
    </row>
    <row r="17" spans="1:19" s="17" customFormat="1" ht="17.100000000000001" customHeight="1">
      <c r="A17" s="16"/>
      <c r="B17" s="18">
        <v>11</v>
      </c>
      <c r="C17" s="40">
        <f t="shared" si="8"/>
        <v>12853.118799999998</v>
      </c>
      <c r="D17" s="42">
        <f t="shared" si="0"/>
        <v>2570.6237599999995</v>
      </c>
      <c r="E17" s="42">
        <f t="shared" si="9"/>
        <v>2107.7413000000001</v>
      </c>
      <c r="F17" s="40">
        <f t="shared" si="10"/>
        <v>1075.0037500000001</v>
      </c>
      <c r="G17" s="45">
        <f t="shared" si="1"/>
        <v>18606.48761</v>
      </c>
      <c r="H17" s="30">
        <f t="shared" si="2"/>
        <v>139.54865707499999</v>
      </c>
      <c r="I17" s="63">
        <f t="shared" si="3"/>
        <v>186.06487609999999</v>
      </c>
      <c r="J17" s="43"/>
      <c r="K17" s="43"/>
      <c r="L17" s="35">
        <v>11</v>
      </c>
      <c r="M17" s="29">
        <f t="shared" si="11"/>
        <v>12747.959376000001</v>
      </c>
      <c r="N17" s="29">
        <f t="shared" si="4"/>
        <v>2549.5918752000002</v>
      </c>
      <c r="O17" s="29">
        <f t="shared" si="12"/>
        <v>2089.1562880000001</v>
      </c>
      <c r="P17" s="40">
        <f t="shared" si="13"/>
        <v>1075.0037500000001</v>
      </c>
      <c r="Q17" s="31">
        <f t="shared" si="5"/>
        <v>18461.7112892</v>
      </c>
      <c r="R17" s="30">
        <f t="shared" si="6"/>
        <v>138.46283466899999</v>
      </c>
      <c r="S17" s="63">
        <f t="shared" si="7"/>
        <v>184.61711289199999</v>
      </c>
    </row>
    <row r="18" spans="1:19" s="17" customFormat="1" ht="17.100000000000001" customHeight="1">
      <c r="A18" s="16"/>
      <c r="B18" s="18">
        <v>12</v>
      </c>
      <c r="C18" s="40">
        <f t="shared" si="8"/>
        <v>13018.6096</v>
      </c>
      <c r="D18" s="42">
        <f t="shared" si="0"/>
        <v>2603.72192</v>
      </c>
      <c r="E18" s="42">
        <f t="shared" si="9"/>
        <v>2134.8796000000002</v>
      </c>
      <c r="F18" s="40">
        <f t="shared" si="10"/>
        <v>1088.845</v>
      </c>
      <c r="G18" s="45">
        <f t="shared" si="1"/>
        <v>18846.056120000001</v>
      </c>
      <c r="H18" s="30">
        <f t="shared" si="2"/>
        <v>141.34542089999999</v>
      </c>
      <c r="I18" s="63">
        <f t="shared" si="3"/>
        <v>188.4605612</v>
      </c>
      <c r="J18" s="43"/>
      <c r="K18" s="43"/>
      <c r="L18" s="35">
        <v>12</v>
      </c>
      <c r="M18" s="29">
        <f t="shared" si="11"/>
        <v>12912.096192000001</v>
      </c>
      <c r="N18" s="29">
        <f t="shared" si="4"/>
        <v>2582.4192383999998</v>
      </c>
      <c r="O18" s="29">
        <f t="shared" si="12"/>
        <v>2116.055296</v>
      </c>
      <c r="P18" s="40">
        <f t="shared" si="13"/>
        <v>1088.845</v>
      </c>
      <c r="Q18" s="31">
        <f t="shared" si="5"/>
        <v>18699.415726400002</v>
      </c>
      <c r="R18" s="30">
        <f t="shared" si="6"/>
        <v>140.24561794800002</v>
      </c>
      <c r="S18" s="63">
        <f t="shared" si="7"/>
        <v>186.99415726400002</v>
      </c>
    </row>
    <row r="19" spans="1:19" s="17" customFormat="1" ht="17.100000000000001" customHeight="1">
      <c r="A19" s="16"/>
      <c r="B19" s="18">
        <v>13</v>
      </c>
      <c r="C19" s="40">
        <f t="shared" si="8"/>
        <v>13184.100399999999</v>
      </c>
      <c r="D19" s="42">
        <f t="shared" si="0"/>
        <v>2636.8200799999995</v>
      </c>
      <c r="E19" s="42">
        <f t="shared" si="9"/>
        <v>2162.0178999999998</v>
      </c>
      <c r="F19" s="40">
        <f t="shared" si="10"/>
        <v>1102.68625</v>
      </c>
      <c r="G19" s="45">
        <f t="shared" si="1"/>
        <v>19085.624629999998</v>
      </c>
      <c r="H19" s="30">
        <f t="shared" si="2"/>
        <v>143.14218472499999</v>
      </c>
      <c r="I19" s="63">
        <f t="shared" si="3"/>
        <v>190.85624629999998</v>
      </c>
      <c r="J19" s="43"/>
      <c r="K19" s="43"/>
      <c r="L19" s="35">
        <v>13</v>
      </c>
      <c r="M19" s="29">
        <f t="shared" si="11"/>
        <v>13076.233008000001</v>
      </c>
      <c r="N19" s="29">
        <f t="shared" si="4"/>
        <v>2615.2466016000003</v>
      </c>
      <c r="O19" s="29">
        <f t="shared" si="12"/>
        <v>2142.9543039999999</v>
      </c>
      <c r="P19" s="40">
        <f t="shared" si="13"/>
        <v>1102.68625</v>
      </c>
      <c r="Q19" s="31">
        <f t="shared" si="5"/>
        <v>18937.120163600001</v>
      </c>
      <c r="R19" s="30">
        <f t="shared" si="6"/>
        <v>142.02840122699999</v>
      </c>
      <c r="S19" s="63">
        <f t="shared" si="7"/>
        <v>189.371201636</v>
      </c>
    </row>
    <row r="20" spans="1:19" s="17" customFormat="1" ht="17.100000000000001" customHeight="1">
      <c r="A20" s="16"/>
      <c r="B20" s="18">
        <v>14</v>
      </c>
      <c r="C20" s="40">
        <f t="shared" si="8"/>
        <v>13349.591199999999</v>
      </c>
      <c r="D20" s="42">
        <f t="shared" si="0"/>
        <v>2669.9182399999995</v>
      </c>
      <c r="E20" s="42">
        <f t="shared" si="9"/>
        <v>2189.1561999999999</v>
      </c>
      <c r="F20" s="40">
        <f t="shared" si="10"/>
        <v>1116.5274999999999</v>
      </c>
      <c r="G20" s="45">
        <f t="shared" si="1"/>
        <v>19325.193139999999</v>
      </c>
      <c r="H20" s="30">
        <f t="shared" si="2"/>
        <v>144.93894854999999</v>
      </c>
      <c r="I20" s="63">
        <f t="shared" si="3"/>
        <v>193.25193139999999</v>
      </c>
      <c r="J20" s="43"/>
      <c r="K20" s="43"/>
      <c r="L20" s="35">
        <v>14</v>
      </c>
      <c r="M20" s="29">
        <f t="shared" si="11"/>
        <v>13240.369824000001</v>
      </c>
      <c r="N20" s="29">
        <f t="shared" si="4"/>
        <v>2648.0739647999999</v>
      </c>
      <c r="O20" s="29">
        <f t="shared" si="12"/>
        <v>2169.8533120000002</v>
      </c>
      <c r="P20" s="40">
        <f t="shared" si="13"/>
        <v>1116.5274999999999</v>
      </c>
      <c r="Q20" s="31">
        <f t="shared" si="5"/>
        <v>19174.824600800002</v>
      </c>
      <c r="R20" s="30">
        <f t="shared" si="6"/>
        <v>143.81118450600002</v>
      </c>
      <c r="S20" s="63">
        <f t="shared" si="7"/>
        <v>191.74824600800002</v>
      </c>
    </row>
    <row r="21" spans="1:19" s="17" customFormat="1" ht="17.100000000000001" customHeight="1">
      <c r="A21" s="16"/>
      <c r="B21" s="18">
        <v>15</v>
      </c>
      <c r="C21" s="40">
        <f t="shared" si="8"/>
        <v>13515.081999999999</v>
      </c>
      <c r="D21" s="42">
        <f t="shared" si="0"/>
        <v>2703.0163999999995</v>
      </c>
      <c r="E21" s="42">
        <f t="shared" si="9"/>
        <v>2216.2945</v>
      </c>
      <c r="F21" s="40">
        <f t="shared" si="10"/>
        <v>1130.3687500000001</v>
      </c>
      <c r="G21" s="45">
        <f t="shared" si="1"/>
        <v>19564.76165</v>
      </c>
      <c r="H21" s="30">
        <f t="shared" si="2"/>
        <v>146.73571237499999</v>
      </c>
      <c r="I21" s="63">
        <f t="shared" si="3"/>
        <v>195.6476165</v>
      </c>
      <c r="J21" s="43"/>
      <c r="K21" s="43"/>
      <c r="L21" s="35">
        <v>15</v>
      </c>
      <c r="M21" s="29">
        <f t="shared" si="11"/>
        <v>13404.50664</v>
      </c>
      <c r="N21" s="29">
        <f t="shared" si="4"/>
        <v>2680.9013280000004</v>
      </c>
      <c r="O21" s="29">
        <f t="shared" si="12"/>
        <v>2196.7523200000001</v>
      </c>
      <c r="P21" s="40">
        <f t="shared" si="13"/>
        <v>1130.3687500000001</v>
      </c>
      <c r="Q21" s="31">
        <f t="shared" si="5"/>
        <v>19412.529038000001</v>
      </c>
      <c r="R21" s="30">
        <f t="shared" si="6"/>
        <v>145.59396778499999</v>
      </c>
      <c r="S21" s="63">
        <f t="shared" si="7"/>
        <v>194.12529038</v>
      </c>
    </row>
    <row r="22" spans="1:19" s="17" customFormat="1" ht="17.100000000000001" customHeight="1">
      <c r="A22" s="16"/>
      <c r="B22" s="18">
        <v>16</v>
      </c>
      <c r="C22" s="40">
        <f t="shared" si="8"/>
        <v>13680.572799999998</v>
      </c>
      <c r="D22" s="42">
        <f t="shared" si="0"/>
        <v>2736.1145599999995</v>
      </c>
      <c r="E22" s="42">
        <f t="shared" si="9"/>
        <v>2243.4328</v>
      </c>
      <c r="F22" s="40">
        <f t="shared" si="10"/>
        <v>1144.21</v>
      </c>
      <c r="G22" s="45">
        <f t="shared" si="1"/>
        <v>19804.330159999994</v>
      </c>
      <c r="H22" s="30">
        <f t="shared" si="2"/>
        <v>148.53247619999996</v>
      </c>
      <c r="I22" s="63">
        <f t="shared" si="3"/>
        <v>198.04330159999995</v>
      </c>
      <c r="J22" s="43"/>
      <c r="K22" s="43"/>
      <c r="L22" s="35">
        <v>16</v>
      </c>
      <c r="M22" s="29">
        <f t="shared" si="11"/>
        <v>13568.643456000002</v>
      </c>
      <c r="N22" s="29">
        <f t="shared" si="4"/>
        <v>2713.7286912000004</v>
      </c>
      <c r="O22" s="29">
        <f t="shared" si="12"/>
        <v>2223.6513279999999</v>
      </c>
      <c r="P22" s="40">
        <f t="shared" si="13"/>
        <v>1144.21</v>
      </c>
      <c r="Q22" s="31">
        <f t="shared" si="5"/>
        <v>19650.233475200002</v>
      </c>
      <c r="R22" s="30">
        <f t="shared" si="6"/>
        <v>147.37675106400002</v>
      </c>
      <c r="S22" s="63">
        <f t="shared" si="7"/>
        <v>196.50233475200002</v>
      </c>
    </row>
    <row r="23" spans="1:19" s="17" customFormat="1" ht="17.100000000000001" customHeight="1">
      <c r="A23" s="16"/>
      <c r="B23" s="18">
        <v>17</v>
      </c>
      <c r="C23" s="40">
        <f t="shared" si="8"/>
        <v>13846.063599999999</v>
      </c>
      <c r="D23" s="42">
        <f t="shared" si="0"/>
        <v>2769.21272</v>
      </c>
      <c r="E23" s="42">
        <f t="shared" si="9"/>
        <v>2270.5711000000001</v>
      </c>
      <c r="F23" s="40">
        <f t="shared" si="10"/>
        <v>1158.05125</v>
      </c>
      <c r="G23" s="45">
        <f t="shared" si="1"/>
        <v>20043.898670000002</v>
      </c>
      <c r="H23" s="30">
        <f t="shared" si="2"/>
        <v>150.32924002500002</v>
      </c>
      <c r="I23" s="63">
        <f t="shared" si="3"/>
        <v>200.43898670000002</v>
      </c>
      <c r="J23" s="43"/>
      <c r="K23" s="43"/>
      <c r="L23" s="35">
        <v>17</v>
      </c>
      <c r="M23" s="29">
        <f t="shared" si="11"/>
        <v>13732.780272</v>
      </c>
      <c r="N23" s="29">
        <f t="shared" si="4"/>
        <v>2746.5560544</v>
      </c>
      <c r="O23" s="29">
        <f t="shared" si="12"/>
        <v>2250.5503359999998</v>
      </c>
      <c r="P23" s="40">
        <f t="shared" si="13"/>
        <v>1158.05125</v>
      </c>
      <c r="Q23" s="31">
        <f t="shared" si="5"/>
        <v>19887.937912400001</v>
      </c>
      <c r="R23" s="30">
        <f t="shared" si="6"/>
        <v>149.15953434299999</v>
      </c>
      <c r="S23" s="63">
        <f t="shared" si="7"/>
        <v>198.879379124</v>
      </c>
    </row>
    <row r="24" spans="1:19" s="17" customFormat="1" ht="17.100000000000001" customHeight="1">
      <c r="A24" s="16"/>
      <c r="B24" s="18">
        <v>18</v>
      </c>
      <c r="C24" s="40">
        <f t="shared" si="8"/>
        <v>14011.554399999999</v>
      </c>
      <c r="D24" s="42">
        <f t="shared" si="0"/>
        <v>2802.31088</v>
      </c>
      <c r="E24" s="42">
        <f t="shared" si="9"/>
        <v>2297.7094000000002</v>
      </c>
      <c r="F24" s="40">
        <f t="shared" si="10"/>
        <v>1171.8924999999999</v>
      </c>
      <c r="G24" s="45">
        <f t="shared" si="1"/>
        <v>20283.46718</v>
      </c>
      <c r="H24" s="30">
        <f t="shared" si="2"/>
        <v>152.12600384999999</v>
      </c>
      <c r="I24" s="63">
        <f t="shared" si="3"/>
        <v>202.8346718</v>
      </c>
      <c r="J24" s="43"/>
      <c r="K24" s="43"/>
      <c r="L24" s="35">
        <v>18</v>
      </c>
      <c r="M24" s="29">
        <f t="shared" si="11"/>
        <v>13896.917088</v>
      </c>
      <c r="N24" s="29">
        <f t="shared" si="4"/>
        <v>2779.3834176</v>
      </c>
      <c r="O24" s="29">
        <f t="shared" si="12"/>
        <v>2277.4493440000001</v>
      </c>
      <c r="P24" s="40">
        <f t="shared" si="13"/>
        <v>1171.8924999999999</v>
      </c>
      <c r="Q24" s="31">
        <f t="shared" si="5"/>
        <v>20125.642349599999</v>
      </c>
      <c r="R24" s="30">
        <f t="shared" si="6"/>
        <v>150.94231762199999</v>
      </c>
      <c r="S24" s="63">
        <f t="shared" si="7"/>
        <v>201.256423496</v>
      </c>
    </row>
    <row r="25" spans="1:19" s="17" customFormat="1" ht="17.100000000000001" customHeight="1">
      <c r="A25" s="16"/>
      <c r="B25" s="18">
        <v>19</v>
      </c>
      <c r="C25" s="40">
        <f t="shared" si="8"/>
        <v>14177.045199999999</v>
      </c>
      <c r="D25" s="42">
        <f t="shared" si="0"/>
        <v>2835.40904</v>
      </c>
      <c r="E25" s="42">
        <f t="shared" si="9"/>
        <v>2324.8477000000003</v>
      </c>
      <c r="F25" s="40">
        <f t="shared" si="10"/>
        <v>1185.7337499999999</v>
      </c>
      <c r="G25" s="45">
        <f t="shared" si="1"/>
        <v>20523.035689999997</v>
      </c>
      <c r="H25" s="30">
        <f t="shared" si="2"/>
        <v>153.92276767499999</v>
      </c>
      <c r="I25" s="63">
        <f t="shared" si="3"/>
        <v>205.23035689999998</v>
      </c>
      <c r="J25" s="43"/>
      <c r="K25" s="43"/>
      <c r="L25" s="35">
        <v>19</v>
      </c>
      <c r="M25" s="29">
        <f t="shared" si="11"/>
        <v>14061.053904</v>
      </c>
      <c r="N25" s="29">
        <f t="shared" si="4"/>
        <v>2812.2107808000001</v>
      </c>
      <c r="O25" s="29">
        <f t="shared" si="12"/>
        <v>2304.348352</v>
      </c>
      <c r="P25" s="40">
        <f t="shared" si="13"/>
        <v>1185.7337499999999</v>
      </c>
      <c r="Q25" s="31">
        <f t="shared" si="5"/>
        <v>20363.346786800001</v>
      </c>
      <c r="R25" s="30">
        <f t="shared" si="6"/>
        <v>152.72510090099999</v>
      </c>
      <c r="S25" s="63">
        <f t="shared" si="7"/>
        <v>203.633467868</v>
      </c>
    </row>
    <row r="26" spans="1:19" s="17" customFormat="1" ht="17.100000000000001" customHeight="1">
      <c r="A26" s="16"/>
      <c r="B26" s="18">
        <v>20</v>
      </c>
      <c r="C26" s="40">
        <f t="shared" si="8"/>
        <v>14342.536</v>
      </c>
      <c r="D26" s="42">
        <f t="shared" si="0"/>
        <v>2868.5071999999996</v>
      </c>
      <c r="E26" s="42">
        <f t="shared" si="9"/>
        <v>2351.9859999999999</v>
      </c>
      <c r="F26" s="40">
        <f t="shared" si="10"/>
        <v>1199.575</v>
      </c>
      <c r="G26" s="45">
        <f t="shared" si="1"/>
        <v>20762.604200000002</v>
      </c>
      <c r="H26" s="30">
        <f t="shared" si="2"/>
        <v>155.71953150000002</v>
      </c>
      <c r="I26" s="63">
        <f t="shared" si="3"/>
        <v>207.62604200000001</v>
      </c>
      <c r="J26" s="43"/>
      <c r="K26" s="43"/>
      <c r="L26" s="35">
        <v>20</v>
      </c>
      <c r="M26" s="29">
        <f t="shared" si="11"/>
        <v>14225.190720000001</v>
      </c>
      <c r="N26" s="29">
        <f t="shared" si="4"/>
        <v>2845.0381440000001</v>
      </c>
      <c r="O26" s="29">
        <f t="shared" si="12"/>
        <v>2331.2473599999998</v>
      </c>
      <c r="P26" s="40">
        <f t="shared" si="13"/>
        <v>1199.575</v>
      </c>
      <c r="Q26" s="31">
        <f t="shared" si="5"/>
        <v>20601.051224000003</v>
      </c>
      <c r="R26" s="30">
        <f t="shared" si="6"/>
        <v>154.50788418000002</v>
      </c>
      <c r="S26" s="63">
        <f t="shared" si="7"/>
        <v>206.01051224000003</v>
      </c>
    </row>
    <row r="27" spans="1:19" s="17" customFormat="1" ht="17.100000000000001" customHeight="1">
      <c r="A27" s="16"/>
      <c r="B27" s="18">
        <v>21</v>
      </c>
      <c r="C27" s="40">
        <f t="shared" si="8"/>
        <v>14508.0268</v>
      </c>
      <c r="D27" s="42">
        <f t="shared" si="0"/>
        <v>2901.6053599999996</v>
      </c>
      <c r="E27" s="42">
        <f t="shared" si="9"/>
        <v>2379.1242999999999</v>
      </c>
      <c r="F27" s="40">
        <f t="shared" si="10"/>
        <v>1213.41625</v>
      </c>
      <c r="G27" s="45">
        <f t="shared" si="1"/>
        <v>21002.172709999999</v>
      </c>
      <c r="H27" s="30">
        <f t="shared" si="2"/>
        <v>157.51629532499999</v>
      </c>
      <c r="I27" s="63">
        <f t="shared" si="3"/>
        <v>210.02172709999999</v>
      </c>
      <c r="J27" s="43"/>
      <c r="K27" s="43"/>
      <c r="L27" s="35">
        <v>21</v>
      </c>
      <c r="M27" s="29">
        <f t="shared" si="11"/>
        <v>14389.327536000001</v>
      </c>
      <c r="N27" s="29">
        <f t="shared" si="4"/>
        <v>2877.8655072000001</v>
      </c>
      <c r="O27" s="29">
        <f t="shared" si="12"/>
        <v>2358.1463679999997</v>
      </c>
      <c r="P27" s="40">
        <f t="shared" si="13"/>
        <v>1213.41625</v>
      </c>
      <c r="Q27" s="31">
        <f t="shared" si="5"/>
        <v>20838.755661200001</v>
      </c>
      <c r="R27" s="30">
        <f t="shared" si="6"/>
        <v>156.29066745899999</v>
      </c>
      <c r="S27" s="63">
        <f t="shared" si="7"/>
        <v>208.387556612</v>
      </c>
    </row>
    <row r="28" spans="1:19" s="17" customFormat="1" ht="17.100000000000001" customHeight="1">
      <c r="A28" s="16"/>
      <c r="B28" s="18">
        <v>22</v>
      </c>
      <c r="C28" s="40">
        <f t="shared" si="8"/>
        <v>14673.517599999999</v>
      </c>
      <c r="D28" s="42">
        <f t="shared" si="0"/>
        <v>2934.7035199999996</v>
      </c>
      <c r="E28" s="42">
        <f t="shared" si="9"/>
        <v>2406.2626</v>
      </c>
      <c r="F28" s="40">
        <f t="shared" si="10"/>
        <v>1227.2574999999999</v>
      </c>
      <c r="G28" s="45">
        <f t="shared" si="1"/>
        <v>21241.741219999996</v>
      </c>
      <c r="H28" s="30">
        <f t="shared" si="2"/>
        <v>159.31305914999999</v>
      </c>
      <c r="I28" s="63">
        <f t="shared" si="3"/>
        <v>212.41741219999997</v>
      </c>
      <c r="J28" s="43"/>
      <c r="K28" s="43"/>
      <c r="L28" s="35">
        <v>22</v>
      </c>
      <c r="M28" s="29">
        <f t="shared" si="11"/>
        <v>14553.464352000001</v>
      </c>
      <c r="N28" s="29">
        <f t="shared" si="4"/>
        <v>2910.6928704000002</v>
      </c>
      <c r="O28" s="29">
        <f t="shared" si="12"/>
        <v>2385.045376</v>
      </c>
      <c r="P28" s="40">
        <f t="shared" si="13"/>
        <v>1227.2574999999999</v>
      </c>
      <c r="Q28" s="31">
        <f t="shared" si="5"/>
        <v>21076.460098399999</v>
      </c>
      <c r="R28" s="30">
        <f t="shared" si="6"/>
        <v>158.07345073799999</v>
      </c>
      <c r="S28" s="63">
        <f t="shared" si="7"/>
        <v>210.764600984</v>
      </c>
    </row>
    <row r="29" spans="1:19" s="17" customFormat="1" ht="17.100000000000001" customHeight="1">
      <c r="A29" s="16"/>
      <c r="B29" s="18">
        <v>23</v>
      </c>
      <c r="C29" s="40">
        <f t="shared" si="8"/>
        <v>14839.008399999999</v>
      </c>
      <c r="D29" s="42">
        <f t="shared" si="0"/>
        <v>2967.8016799999996</v>
      </c>
      <c r="E29" s="42">
        <f t="shared" si="9"/>
        <v>2433.4009000000001</v>
      </c>
      <c r="F29" s="40">
        <f t="shared" si="10"/>
        <v>1241.0987500000001</v>
      </c>
      <c r="G29" s="45">
        <f t="shared" si="1"/>
        <v>21481.309730000001</v>
      </c>
      <c r="H29" s="30">
        <f t="shared" si="2"/>
        <v>161.10982297500001</v>
      </c>
      <c r="I29" s="63">
        <f t="shared" si="3"/>
        <v>214.81309730000001</v>
      </c>
      <c r="J29" s="43"/>
      <c r="K29" s="43"/>
      <c r="L29" s="35">
        <v>23</v>
      </c>
      <c r="M29" s="29">
        <f t="shared" si="11"/>
        <v>14717.601168000001</v>
      </c>
      <c r="N29" s="29">
        <f t="shared" si="4"/>
        <v>2943.5202335999998</v>
      </c>
      <c r="O29" s="29">
        <f t="shared" si="12"/>
        <v>2411.9443839999999</v>
      </c>
      <c r="P29" s="40">
        <f t="shared" si="13"/>
        <v>1241.0987500000001</v>
      </c>
      <c r="Q29" s="31">
        <f t="shared" si="5"/>
        <v>21314.164535600001</v>
      </c>
      <c r="R29" s="30">
        <f t="shared" si="6"/>
        <v>159.85623401699999</v>
      </c>
      <c r="S29" s="63">
        <f t="shared" si="7"/>
        <v>213.141645356</v>
      </c>
    </row>
    <row r="30" spans="1:19" s="17" customFormat="1" ht="17.100000000000001" customHeight="1">
      <c r="A30" s="16"/>
      <c r="B30" s="18">
        <v>24</v>
      </c>
      <c r="C30" s="40">
        <f t="shared" si="8"/>
        <v>15004.499199999998</v>
      </c>
      <c r="D30" s="42">
        <f t="shared" si="0"/>
        <v>3000.8998399999996</v>
      </c>
      <c r="E30" s="42">
        <f t="shared" si="9"/>
        <v>2460.5392000000002</v>
      </c>
      <c r="F30" s="40">
        <f t="shared" si="10"/>
        <v>1254.94</v>
      </c>
      <c r="G30" s="45">
        <f t="shared" si="1"/>
        <v>21720.878239999995</v>
      </c>
      <c r="H30" s="30">
        <f t="shared" si="2"/>
        <v>162.90658679999996</v>
      </c>
      <c r="I30" s="63">
        <f t="shared" si="3"/>
        <v>217.20878239999993</v>
      </c>
      <c r="J30" s="43"/>
      <c r="K30" s="43"/>
      <c r="L30" s="35">
        <v>24</v>
      </c>
      <c r="M30" s="29">
        <f t="shared" si="11"/>
        <v>14881.737984000001</v>
      </c>
      <c r="N30" s="29">
        <f t="shared" si="4"/>
        <v>2976.3475968000002</v>
      </c>
      <c r="O30" s="29">
        <f t="shared" si="12"/>
        <v>2438.8433919999998</v>
      </c>
      <c r="P30" s="40">
        <f t="shared" si="13"/>
        <v>1254.94</v>
      </c>
      <c r="Q30" s="31">
        <f t="shared" si="5"/>
        <v>21551.868972799999</v>
      </c>
      <c r="R30" s="30">
        <f t="shared" si="6"/>
        <v>161.63901729599999</v>
      </c>
      <c r="S30" s="63">
        <f t="shared" si="7"/>
        <v>215.518689728</v>
      </c>
    </row>
    <row r="31" spans="1:19" s="17" customFormat="1" ht="17.100000000000001" customHeight="1" thickBot="1">
      <c r="A31" s="16"/>
      <c r="B31" s="28">
        <v>25</v>
      </c>
      <c r="C31" s="41">
        <f t="shared" si="8"/>
        <v>15169.989999999998</v>
      </c>
      <c r="D31" s="65">
        <f t="shared" si="0"/>
        <v>3033.9979999999991</v>
      </c>
      <c r="E31" s="65">
        <f t="shared" si="9"/>
        <v>2487.6774999999998</v>
      </c>
      <c r="F31" s="41">
        <f t="shared" si="10"/>
        <v>1268.78125</v>
      </c>
      <c r="G31" s="71">
        <f t="shared" si="1"/>
        <v>21960.446749999996</v>
      </c>
      <c r="H31" s="33">
        <f t="shared" si="2"/>
        <v>164.70335062499996</v>
      </c>
      <c r="I31" s="64">
        <f t="shared" si="3"/>
        <v>219.60446749999994</v>
      </c>
      <c r="J31" s="109"/>
      <c r="K31" s="43"/>
      <c r="L31" s="36">
        <v>25</v>
      </c>
      <c r="M31" s="32">
        <f t="shared" si="11"/>
        <v>15045.874800000001</v>
      </c>
      <c r="N31" s="73">
        <f t="shared" si="4"/>
        <v>3009.1749600000003</v>
      </c>
      <c r="O31" s="32">
        <f t="shared" si="12"/>
        <v>2465.7424000000001</v>
      </c>
      <c r="P31" s="41">
        <f t="shared" si="13"/>
        <v>1268.78125</v>
      </c>
      <c r="Q31" s="34">
        <f t="shared" si="5"/>
        <v>21789.573410000001</v>
      </c>
      <c r="R31" s="33">
        <f t="shared" si="6"/>
        <v>163.42180057499999</v>
      </c>
      <c r="S31" s="64">
        <f t="shared" si="7"/>
        <v>217.8957341</v>
      </c>
    </row>
    <row r="32" spans="1:19" ht="14.25" hidden="1" customHeight="1">
      <c r="D32" s="67">
        <f>+C32*0.1905</f>
        <v>0</v>
      </c>
      <c r="P32" s="42">
        <v>720.9</v>
      </c>
      <c r="Q32" s="7"/>
      <c r="R32" s="7"/>
    </row>
    <row r="33" spans="1:19" hidden="1">
      <c r="D33" s="42">
        <f>+C33*0.1905</f>
        <v>0</v>
      </c>
      <c r="P33" s="42">
        <v>720.9</v>
      </c>
      <c r="Q33" s="7"/>
      <c r="R33" s="7"/>
    </row>
    <row r="34" spans="1:19" ht="15" customHeight="1">
      <c r="B34" s="105" t="s">
        <v>57</v>
      </c>
      <c r="C34" s="107"/>
      <c r="D34" s="107"/>
      <c r="E34" s="107"/>
      <c r="F34" s="107"/>
      <c r="G34" s="107"/>
      <c r="H34" s="107"/>
      <c r="I34" s="107"/>
      <c r="L34" s="105" t="s">
        <v>57</v>
      </c>
      <c r="M34" s="105"/>
      <c r="N34" s="105"/>
      <c r="O34" s="105"/>
      <c r="P34" s="105"/>
      <c r="Q34" s="105"/>
      <c r="R34" s="105"/>
      <c r="S34" s="106"/>
    </row>
    <row r="35" spans="1:19" ht="6" customHeight="1">
      <c r="Q35" s="7"/>
      <c r="R35" s="7"/>
    </row>
    <row r="36" spans="1:19" ht="18.75" customHeight="1">
      <c r="A36" s="123"/>
      <c r="B36" s="123"/>
      <c r="C36" s="123"/>
      <c r="D36" s="123"/>
      <c r="E36" s="123"/>
      <c r="J36" s="104"/>
      <c r="L36" s="124"/>
      <c r="M36" s="124"/>
      <c r="N36" s="124"/>
      <c r="O36" s="124"/>
      <c r="P36" s="124"/>
    </row>
    <row r="37" spans="1:19">
      <c r="C37" s="103"/>
      <c r="M37" s="78"/>
    </row>
    <row r="38" spans="1:19">
      <c r="C38" s="80"/>
      <c r="E38" s="76"/>
    </row>
  </sheetData>
  <mergeCells count="2">
    <mergeCell ref="A36:E36"/>
    <mergeCell ref="L36:P36"/>
  </mergeCells>
  <phoneticPr fontId="14" type="noConversion"/>
  <pageMargins left="0.78740157480314965" right="0.47244094488188981" top="0.27559055118110237" bottom="0.27559055118110237" header="0.15748031496062992" footer="0"/>
  <pageSetup paperSize="5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A2" zoomScaleNormal="100" workbookViewId="0">
      <selection activeCell="F4" sqref="F4"/>
    </sheetView>
  </sheetViews>
  <sheetFormatPr baseColWidth="10" defaultRowHeight="12.75"/>
  <cols>
    <col min="1" max="4" width="7.7109375" customWidth="1"/>
    <col min="5" max="5" width="7.7109375" style="2" customWidth="1"/>
    <col min="6" max="6" width="9.85546875" style="3" customWidth="1"/>
    <col min="7" max="8" width="7.7109375" style="3" customWidth="1"/>
    <col min="9" max="9" width="23.5703125" style="3" customWidth="1"/>
    <col min="10" max="13" width="7.7109375" customWidth="1"/>
    <col min="14" max="14" width="7.7109375" style="2" customWidth="1"/>
    <col min="15" max="15" width="9.5703125" style="3" customWidth="1"/>
    <col min="16" max="18" width="7.7109375" customWidth="1"/>
    <col min="19" max="21" width="8.7109375" customWidth="1"/>
    <col min="22" max="23" width="7.7109375" customWidth="1"/>
  </cols>
  <sheetData>
    <row r="1" spans="1:24" hidden="1"/>
    <row r="2" spans="1:24" ht="19.5">
      <c r="A2" s="68" t="s">
        <v>42</v>
      </c>
      <c r="J2" s="68" t="s">
        <v>42</v>
      </c>
    </row>
    <row r="3" spans="1:24" ht="13.5" thickBot="1">
      <c r="A3" s="27" t="s">
        <v>22</v>
      </c>
      <c r="R3" s="27" t="s">
        <v>33</v>
      </c>
    </row>
    <row r="4" spans="1:24" ht="13.5" thickBot="1">
      <c r="A4" s="3" t="s">
        <v>18</v>
      </c>
      <c r="E4" s="4"/>
      <c r="F4" s="69" t="str">
        <f>+'Maq.A- CH.Aut-Maq B'!H3</f>
        <v>DICIEMBRE/2016</v>
      </c>
      <c r="G4" s="74"/>
      <c r="H4" s="70"/>
      <c r="J4" s="3" t="s">
        <v>8</v>
      </c>
      <c r="N4" s="4"/>
      <c r="O4" s="69" t="str">
        <f>+F4</f>
        <v>DICIEMBRE/2016</v>
      </c>
      <c r="P4" s="72"/>
      <c r="Q4" s="74"/>
      <c r="R4" s="75"/>
      <c r="S4" s="5"/>
      <c r="T4" s="8"/>
      <c r="U4" s="8"/>
      <c r="V4" s="5"/>
      <c r="W4" s="5"/>
      <c r="X4" s="5"/>
    </row>
    <row r="5" spans="1:24" ht="21" customHeight="1" thickBot="1">
      <c r="P5" s="20"/>
      <c r="Q5" s="21"/>
      <c r="R5" s="4"/>
      <c r="S5" s="5"/>
      <c r="T5" s="8"/>
      <c r="U5" s="8"/>
      <c r="V5" s="5"/>
      <c r="W5" s="5"/>
      <c r="X5" s="5"/>
    </row>
    <row r="6" spans="1:24" s="11" customFormat="1" ht="24.75" customHeight="1">
      <c r="A6" s="59" t="s">
        <v>2</v>
      </c>
      <c r="B6" s="60" t="s">
        <v>1</v>
      </c>
      <c r="C6" s="61" t="s">
        <v>3</v>
      </c>
      <c r="D6" s="60" t="s">
        <v>4</v>
      </c>
      <c r="E6" s="60" t="s">
        <v>49</v>
      </c>
      <c r="F6" s="60" t="s">
        <v>5</v>
      </c>
      <c r="G6" s="60" t="s">
        <v>40</v>
      </c>
      <c r="H6" s="62" t="s">
        <v>41</v>
      </c>
      <c r="I6" s="57"/>
      <c r="J6" s="59" t="s">
        <v>2</v>
      </c>
      <c r="K6" s="60" t="s">
        <v>1</v>
      </c>
      <c r="L6" s="61" t="s">
        <v>3</v>
      </c>
      <c r="M6" s="60" t="s">
        <v>4</v>
      </c>
      <c r="N6" s="60" t="s">
        <v>49</v>
      </c>
      <c r="O6" s="60" t="s">
        <v>5</v>
      </c>
      <c r="P6" s="60" t="s">
        <v>40</v>
      </c>
      <c r="Q6" s="62" t="s">
        <v>41</v>
      </c>
      <c r="R6" s="19"/>
      <c r="S6" s="19"/>
      <c r="T6" s="19"/>
      <c r="U6" s="19"/>
      <c r="V6" s="19"/>
      <c r="W6" s="19"/>
      <c r="X6" s="22"/>
    </row>
    <row r="7" spans="1:24" s="49" customFormat="1" ht="17.100000000000001" customHeight="1">
      <c r="A7" s="48" t="s">
        <v>6</v>
      </c>
      <c r="B7" s="42">
        <f>6785.03*1.28+250</f>
        <v>8934.8384000000005</v>
      </c>
      <c r="C7" s="42">
        <f>B7*20/100</f>
        <v>1786.9676800000002</v>
      </c>
      <c r="D7" s="42">
        <f>1113.02*1.28</f>
        <v>1424.6656</v>
      </c>
      <c r="E7" s="30">
        <v>922.75</v>
      </c>
      <c r="F7" s="45">
        <f>SUM(B7:E7)</f>
        <v>13069.221680000001</v>
      </c>
      <c r="G7" s="30">
        <f>F7/200*1.5</f>
        <v>98.019162600000016</v>
      </c>
      <c r="H7" s="63">
        <f>F7/200*2</f>
        <v>130.69221680000001</v>
      </c>
      <c r="I7" s="58"/>
      <c r="J7" s="48" t="s">
        <v>6</v>
      </c>
      <c r="K7" s="42">
        <f>7996.16*1.28+250</f>
        <v>10485.084800000001</v>
      </c>
      <c r="L7" s="42">
        <f>K7*20/100</f>
        <v>2097.0169599999999</v>
      </c>
      <c r="M7" s="42">
        <f>1335.41*1.28</f>
        <v>1709.3248000000001</v>
      </c>
      <c r="N7" s="30">
        <v>922.75</v>
      </c>
      <c r="O7" s="45">
        <f>SUM(K7:N7)</f>
        <v>15214.176560000002</v>
      </c>
      <c r="P7" s="30">
        <f>O7/200*1.5</f>
        <v>114.10632420000002</v>
      </c>
      <c r="Q7" s="63">
        <f>O7/200*2</f>
        <v>152.14176560000001</v>
      </c>
      <c r="R7" s="23"/>
      <c r="S7" s="24"/>
      <c r="T7" s="24"/>
      <c r="U7" s="25"/>
      <c r="V7" s="23"/>
      <c r="W7" s="23"/>
      <c r="X7" s="26"/>
    </row>
    <row r="8" spans="1:24" s="49" customFormat="1" ht="17.100000000000001" customHeight="1">
      <c r="A8" s="50">
        <v>1</v>
      </c>
      <c r="B8" s="42">
        <f>($B$7*1.5%*A8)+$B$7</f>
        <v>9068.8609759999999</v>
      </c>
      <c r="C8" s="42">
        <f t="shared" ref="C8:C32" si="0">B8*20/100</f>
        <v>1813.7721951999999</v>
      </c>
      <c r="D8" s="42">
        <f>+$D$7+$D$7*0.015*A8</f>
        <v>1446.035584</v>
      </c>
      <c r="E8" s="40">
        <f>($E$7*1.5%*A8)+$E$7</f>
        <v>936.59124999999995</v>
      </c>
      <c r="F8" s="45">
        <f t="shared" ref="F8:F32" si="1">SUM(B8:E8)</f>
        <v>13265.260005199998</v>
      </c>
      <c r="G8" s="30">
        <f t="shared" ref="G8:G32" si="2">F8/200*1.5</f>
        <v>99.489450038999976</v>
      </c>
      <c r="H8" s="63">
        <f t="shared" ref="H8:H32" si="3">F8/200*2</f>
        <v>132.65260005199997</v>
      </c>
      <c r="I8" s="58"/>
      <c r="J8" s="50">
        <v>1</v>
      </c>
      <c r="K8" s="42">
        <f>($K$7*1.5%*J8)+$K$7</f>
        <v>10642.361072</v>
      </c>
      <c r="L8" s="42">
        <f t="shared" ref="L8:L32" si="4">K8*20/100</f>
        <v>2128.4722143999998</v>
      </c>
      <c r="M8" s="42">
        <f>+$M$7+$M$7*0.015*J8</f>
        <v>1734.9646720000001</v>
      </c>
      <c r="N8" s="40">
        <f>($E$7*1.5%*J8)+$E$7</f>
        <v>936.59124999999995</v>
      </c>
      <c r="O8" s="45">
        <f t="shared" ref="O8:O32" si="5">SUM(K8:N8)</f>
        <v>15442.3892084</v>
      </c>
      <c r="P8" s="30">
        <f t="shared" ref="P8:P32" si="6">O8/200*1.5</f>
        <v>115.81791906299999</v>
      </c>
      <c r="Q8" s="63">
        <f t="shared" ref="Q8:Q32" si="7">O8/200*2</f>
        <v>154.42389208399999</v>
      </c>
      <c r="R8" s="23"/>
      <c r="S8" s="24"/>
      <c r="T8" s="24"/>
      <c r="U8" s="25"/>
      <c r="V8" s="23"/>
      <c r="W8" s="23"/>
      <c r="X8" s="26"/>
    </row>
    <row r="9" spans="1:24" s="17" customFormat="1" ht="17.100000000000001" customHeight="1">
      <c r="A9" s="35">
        <v>2</v>
      </c>
      <c r="B9" s="29">
        <f t="shared" ref="B9:B32" si="8">($B$7*1.5%*A9)+$B$7</f>
        <v>9202.8835520000011</v>
      </c>
      <c r="C9" s="42">
        <f t="shared" si="0"/>
        <v>1840.5767104000001</v>
      </c>
      <c r="D9" s="42">
        <f t="shared" ref="D9:D32" si="9">+$D$7+$D$7*0.015*A9</f>
        <v>1467.4055680000001</v>
      </c>
      <c r="E9" s="40">
        <f t="shared" ref="E9:E32" si="10">($E$7*1.5%*A9)+$E$7</f>
        <v>950.4325</v>
      </c>
      <c r="F9" s="45">
        <f t="shared" si="1"/>
        <v>13461.298330400003</v>
      </c>
      <c r="G9" s="30">
        <f t="shared" si="2"/>
        <v>100.95973747800002</v>
      </c>
      <c r="H9" s="63">
        <f t="shared" si="3"/>
        <v>134.61298330400004</v>
      </c>
      <c r="I9" s="56"/>
      <c r="J9" s="35">
        <v>2</v>
      </c>
      <c r="K9" s="29">
        <f t="shared" ref="K9:K32" si="11">($K$7*1.5%*J9)+$K$7</f>
        <v>10799.637344000001</v>
      </c>
      <c r="L9" s="42">
        <f t="shared" si="4"/>
        <v>2159.9274688</v>
      </c>
      <c r="M9" s="42">
        <f t="shared" ref="M9:M32" si="12">+$M$7+$M$7*0.015*J9</f>
        <v>1760.604544</v>
      </c>
      <c r="N9" s="40">
        <f t="shared" ref="N9:N32" si="13">($E$7*1.5%*J9)+$E$7</f>
        <v>950.4325</v>
      </c>
      <c r="O9" s="45">
        <f t="shared" si="5"/>
        <v>15670.601856800002</v>
      </c>
      <c r="P9" s="30">
        <f t="shared" si="6"/>
        <v>117.52951392600002</v>
      </c>
      <c r="Q9" s="63">
        <f t="shared" si="7"/>
        <v>156.70601856800002</v>
      </c>
      <c r="R9" s="23"/>
      <c r="S9" s="24"/>
      <c r="T9" s="24"/>
      <c r="U9" s="25"/>
      <c r="V9" s="23"/>
      <c r="W9" s="23"/>
      <c r="X9" s="26"/>
    </row>
    <row r="10" spans="1:24" s="17" customFormat="1" ht="17.100000000000001" customHeight="1">
      <c r="A10" s="35">
        <v>3</v>
      </c>
      <c r="B10" s="29">
        <f t="shared" si="8"/>
        <v>9336.9061280000005</v>
      </c>
      <c r="C10" s="42">
        <f t="shared" si="0"/>
        <v>1867.3812256000001</v>
      </c>
      <c r="D10" s="42">
        <f t="shared" si="9"/>
        <v>1488.7755520000001</v>
      </c>
      <c r="E10" s="40">
        <f t="shared" si="10"/>
        <v>964.27374999999995</v>
      </c>
      <c r="F10" s="45">
        <f t="shared" si="1"/>
        <v>13657.3366556</v>
      </c>
      <c r="G10" s="30">
        <f t="shared" si="2"/>
        <v>102.430024917</v>
      </c>
      <c r="H10" s="63">
        <f t="shared" si="3"/>
        <v>136.573366556</v>
      </c>
      <c r="I10" s="56"/>
      <c r="J10" s="35">
        <v>3</v>
      </c>
      <c r="K10" s="29">
        <f t="shared" si="11"/>
        <v>10956.913616</v>
      </c>
      <c r="L10" s="42">
        <f t="shared" si="4"/>
        <v>2191.3827231999999</v>
      </c>
      <c r="M10" s="42">
        <f t="shared" si="12"/>
        <v>1786.244416</v>
      </c>
      <c r="N10" s="40">
        <f t="shared" si="13"/>
        <v>964.27374999999995</v>
      </c>
      <c r="O10" s="45">
        <f t="shared" si="5"/>
        <v>15898.8145052</v>
      </c>
      <c r="P10" s="30">
        <f t="shared" si="6"/>
        <v>119.24110878899999</v>
      </c>
      <c r="Q10" s="63">
        <f t="shared" si="7"/>
        <v>158.98814505199999</v>
      </c>
      <c r="R10" s="23"/>
      <c r="S10" s="24"/>
      <c r="T10" s="24"/>
      <c r="U10" s="25"/>
      <c r="V10" s="23"/>
      <c r="W10" s="23"/>
      <c r="X10" s="26"/>
    </row>
    <row r="11" spans="1:24" s="17" customFormat="1" ht="17.100000000000001" customHeight="1">
      <c r="A11" s="35">
        <v>4</v>
      </c>
      <c r="B11" s="29">
        <f t="shared" si="8"/>
        <v>9470.9287039999999</v>
      </c>
      <c r="C11" s="42">
        <f t="shared" si="0"/>
        <v>1894.1857407999998</v>
      </c>
      <c r="D11" s="42">
        <f t="shared" si="9"/>
        <v>1510.145536</v>
      </c>
      <c r="E11" s="40">
        <f t="shared" si="10"/>
        <v>978.11500000000001</v>
      </c>
      <c r="F11" s="45">
        <f t="shared" si="1"/>
        <v>13853.374980799999</v>
      </c>
      <c r="G11" s="30">
        <f t="shared" si="2"/>
        <v>103.90031235599999</v>
      </c>
      <c r="H11" s="63">
        <f t="shared" si="3"/>
        <v>138.53374980799998</v>
      </c>
      <c r="I11" s="56"/>
      <c r="J11" s="35">
        <v>4</v>
      </c>
      <c r="K11" s="29">
        <f t="shared" si="11"/>
        <v>11114.189888000001</v>
      </c>
      <c r="L11" s="42">
        <f t="shared" si="4"/>
        <v>2222.8379776000002</v>
      </c>
      <c r="M11" s="42">
        <f t="shared" si="12"/>
        <v>1811.8842880000002</v>
      </c>
      <c r="N11" s="40">
        <f t="shared" si="13"/>
        <v>978.11500000000001</v>
      </c>
      <c r="O11" s="45">
        <f t="shared" si="5"/>
        <v>16127.027153600002</v>
      </c>
      <c r="P11" s="30">
        <f t="shared" si="6"/>
        <v>120.95270365200003</v>
      </c>
      <c r="Q11" s="63">
        <f t="shared" si="7"/>
        <v>161.27027153600002</v>
      </c>
      <c r="R11" s="23"/>
      <c r="S11" s="24"/>
      <c r="T11" s="24"/>
      <c r="U11" s="25"/>
      <c r="V11" s="23"/>
      <c r="W11" s="23"/>
      <c r="X11" s="26"/>
    </row>
    <row r="12" spans="1:24" s="17" customFormat="1" ht="17.100000000000001" customHeight="1">
      <c r="A12" s="35">
        <v>5</v>
      </c>
      <c r="B12" s="29">
        <f t="shared" si="8"/>
        <v>9604.9512800000011</v>
      </c>
      <c r="C12" s="42">
        <f t="shared" si="0"/>
        <v>1920.9902560000003</v>
      </c>
      <c r="D12" s="42">
        <f t="shared" si="9"/>
        <v>1531.5155199999999</v>
      </c>
      <c r="E12" s="40">
        <f t="shared" si="10"/>
        <v>991.95624999999995</v>
      </c>
      <c r="F12" s="45">
        <f t="shared" si="1"/>
        <v>14049.413306000002</v>
      </c>
      <c r="G12" s="30">
        <f t="shared" si="2"/>
        <v>105.37059979500002</v>
      </c>
      <c r="H12" s="63">
        <f t="shared" si="3"/>
        <v>140.49413306000002</v>
      </c>
      <c r="I12" s="56"/>
      <c r="J12" s="35">
        <v>5</v>
      </c>
      <c r="K12" s="29">
        <f t="shared" si="11"/>
        <v>11271.46616</v>
      </c>
      <c r="L12" s="42">
        <f t="shared" si="4"/>
        <v>2254.293232</v>
      </c>
      <c r="M12" s="42">
        <f t="shared" si="12"/>
        <v>1837.5241600000002</v>
      </c>
      <c r="N12" s="40">
        <f t="shared" si="13"/>
        <v>991.95624999999995</v>
      </c>
      <c r="O12" s="45">
        <f t="shared" si="5"/>
        <v>16355.239802</v>
      </c>
      <c r="P12" s="30">
        <f t="shared" si="6"/>
        <v>122.664298515</v>
      </c>
      <c r="Q12" s="63">
        <f t="shared" si="7"/>
        <v>163.55239802</v>
      </c>
      <c r="R12" s="23"/>
      <c r="S12" s="24"/>
      <c r="T12" s="24"/>
      <c r="U12" s="25"/>
      <c r="V12" s="23"/>
      <c r="W12" s="23"/>
      <c r="X12" s="26"/>
    </row>
    <row r="13" spans="1:24" s="17" customFormat="1" ht="17.100000000000001" customHeight="1">
      <c r="A13" s="35">
        <v>6</v>
      </c>
      <c r="B13" s="29">
        <f t="shared" si="8"/>
        <v>9738.9738560000005</v>
      </c>
      <c r="C13" s="42">
        <f t="shared" si="0"/>
        <v>1947.7947712</v>
      </c>
      <c r="D13" s="42">
        <f t="shared" si="9"/>
        <v>1552.8855040000001</v>
      </c>
      <c r="E13" s="40">
        <f t="shared" si="10"/>
        <v>1005.7975</v>
      </c>
      <c r="F13" s="45">
        <f t="shared" si="1"/>
        <v>14245.451631200001</v>
      </c>
      <c r="G13" s="30">
        <f t="shared" si="2"/>
        <v>106.84088723400001</v>
      </c>
      <c r="H13" s="63">
        <f t="shared" si="3"/>
        <v>142.45451631200001</v>
      </c>
      <c r="I13" s="56"/>
      <c r="J13" s="35">
        <v>6</v>
      </c>
      <c r="K13" s="29">
        <f t="shared" si="11"/>
        <v>11428.742432000001</v>
      </c>
      <c r="L13" s="42">
        <f t="shared" si="4"/>
        <v>2285.7484864000003</v>
      </c>
      <c r="M13" s="42">
        <f t="shared" si="12"/>
        <v>1863.1640320000001</v>
      </c>
      <c r="N13" s="40">
        <f t="shared" si="13"/>
        <v>1005.7975</v>
      </c>
      <c r="O13" s="45">
        <f t="shared" si="5"/>
        <v>16583.4524504</v>
      </c>
      <c r="P13" s="30">
        <f t="shared" si="6"/>
        <v>124.375893378</v>
      </c>
      <c r="Q13" s="63">
        <f t="shared" si="7"/>
        <v>165.834524504</v>
      </c>
      <c r="R13" s="23"/>
      <c r="S13" s="24"/>
      <c r="T13" s="24"/>
      <c r="U13" s="25"/>
      <c r="V13" s="23"/>
      <c r="W13" s="23"/>
      <c r="X13" s="26"/>
    </row>
    <row r="14" spans="1:24" s="17" customFormat="1" ht="17.100000000000001" customHeight="1">
      <c r="A14" s="35">
        <v>7</v>
      </c>
      <c r="B14" s="29">
        <f t="shared" si="8"/>
        <v>9872.9964319999999</v>
      </c>
      <c r="C14" s="42">
        <f t="shared" si="0"/>
        <v>1974.5992864</v>
      </c>
      <c r="D14" s="42">
        <f t="shared" si="9"/>
        <v>1574.255488</v>
      </c>
      <c r="E14" s="40">
        <f t="shared" si="10"/>
        <v>1019.63875</v>
      </c>
      <c r="F14" s="45">
        <f t="shared" si="1"/>
        <v>14441.489956400001</v>
      </c>
      <c r="G14" s="30">
        <f t="shared" si="2"/>
        <v>108.311174673</v>
      </c>
      <c r="H14" s="63">
        <f t="shared" si="3"/>
        <v>144.414899564</v>
      </c>
      <c r="I14" s="56"/>
      <c r="J14" s="35">
        <v>7</v>
      </c>
      <c r="K14" s="29">
        <f t="shared" si="11"/>
        <v>11586.018704</v>
      </c>
      <c r="L14" s="42">
        <f t="shared" si="4"/>
        <v>2317.2037408000001</v>
      </c>
      <c r="M14" s="42">
        <f t="shared" si="12"/>
        <v>1888.8039040000001</v>
      </c>
      <c r="N14" s="40">
        <f t="shared" si="13"/>
        <v>1019.63875</v>
      </c>
      <c r="O14" s="45">
        <f t="shared" si="5"/>
        <v>16811.6650988</v>
      </c>
      <c r="P14" s="30">
        <f t="shared" si="6"/>
        <v>126.087488241</v>
      </c>
      <c r="Q14" s="63">
        <f t="shared" si="7"/>
        <v>168.116650988</v>
      </c>
      <c r="R14" s="23"/>
      <c r="S14" s="24"/>
      <c r="T14" s="24"/>
      <c r="U14" s="25"/>
      <c r="V14" s="23"/>
      <c r="W14" s="23"/>
      <c r="X14" s="26"/>
    </row>
    <row r="15" spans="1:24" s="17" customFormat="1" ht="17.100000000000001" customHeight="1">
      <c r="A15" s="35">
        <v>8</v>
      </c>
      <c r="B15" s="29">
        <f t="shared" si="8"/>
        <v>10007.019008000001</v>
      </c>
      <c r="C15" s="42">
        <f t="shared" si="0"/>
        <v>2001.4038016000004</v>
      </c>
      <c r="D15" s="42">
        <f t="shared" si="9"/>
        <v>1595.6254719999999</v>
      </c>
      <c r="E15" s="40">
        <f t="shared" si="10"/>
        <v>1033.48</v>
      </c>
      <c r="F15" s="45">
        <f t="shared" si="1"/>
        <v>14637.5282816</v>
      </c>
      <c r="G15" s="30">
        <f t="shared" si="2"/>
        <v>109.78146211200001</v>
      </c>
      <c r="H15" s="63">
        <f t="shared" si="3"/>
        <v>146.37528281600001</v>
      </c>
      <c r="I15" s="56"/>
      <c r="J15" s="35">
        <v>8</v>
      </c>
      <c r="K15" s="29">
        <f t="shared" si="11"/>
        <v>11743.294976000001</v>
      </c>
      <c r="L15" s="42">
        <f t="shared" si="4"/>
        <v>2348.6589952000004</v>
      </c>
      <c r="M15" s="42">
        <f t="shared" si="12"/>
        <v>1914.4437760000001</v>
      </c>
      <c r="N15" s="40">
        <f t="shared" si="13"/>
        <v>1033.48</v>
      </c>
      <c r="O15" s="45">
        <f t="shared" si="5"/>
        <v>17039.8777472</v>
      </c>
      <c r="P15" s="30">
        <f t="shared" si="6"/>
        <v>127.799083104</v>
      </c>
      <c r="Q15" s="63">
        <f t="shared" si="7"/>
        <v>170.39877747200001</v>
      </c>
      <c r="R15" s="23"/>
      <c r="S15" s="24"/>
      <c r="T15" s="24"/>
      <c r="U15" s="25"/>
      <c r="V15" s="23"/>
      <c r="W15" s="23"/>
      <c r="X15" s="26"/>
    </row>
    <row r="16" spans="1:24" s="17" customFormat="1" ht="17.100000000000001" customHeight="1">
      <c r="A16" s="35">
        <v>9</v>
      </c>
      <c r="B16" s="29">
        <f t="shared" si="8"/>
        <v>10141.041584000001</v>
      </c>
      <c r="C16" s="42">
        <f t="shared" si="0"/>
        <v>2028.2083167999999</v>
      </c>
      <c r="D16" s="42">
        <f t="shared" si="9"/>
        <v>1616.9954560000001</v>
      </c>
      <c r="E16" s="40">
        <f t="shared" si="10"/>
        <v>1047.32125</v>
      </c>
      <c r="F16" s="45">
        <f t="shared" si="1"/>
        <v>14833.566606800003</v>
      </c>
      <c r="G16" s="30">
        <f t="shared" si="2"/>
        <v>111.25174955100002</v>
      </c>
      <c r="H16" s="63">
        <f t="shared" si="3"/>
        <v>148.33566606800002</v>
      </c>
      <c r="I16" s="56"/>
      <c r="J16" s="35">
        <v>9</v>
      </c>
      <c r="K16" s="29">
        <f t="shared" si="11"/>
        <v>11900.571248</v>
      </c>
      <c r="L16" s="42">
        <f t="shared" si="4"/>
        <v>2380.1142496000002</v>
      </c>
      <c r="M16" s="42">
        <f t="shared" si="12"/>
        <v>1940.083648</v>
      </c>
      <c r="N16" s="40">
        <f t="shared" si="13"/>
        <v>1047.32125</v>
      </c>
      <c r="O16" s="45">
        <f t="shared" si="5"/>
        <v>17268.0903956</v>
      </c>
      <c r="P16" s="30">
        <f t="shared" si="6"/>
        <v>129.51067796699999</v>
      </c>
      <c r="Q16" s="63">
        <f t="shared" si="7"/>
        <v>172.68090395600001</v>
      </c>
      <c r="R16" s="23"/>
      <c r="S16" s="24"/>
      <c r="T16" s="24"/>
      <c r="U16" s="25"/>
      <c r="V16" s="23"/>
      <c r="W16" s="23"/>
      <c r="X16" s="26"/>
    </row>
    <row r="17" spans="1:24" s="17" customFormat="1" ht="17.100000000000001" customHeight="1">
      <c r="A17" s="35">
        <v>10</v>
      </c>
      <c r="B17" s="29">
        <f t="shared" si="8"/>
        <v>10275.064160000002</v>
      </c>
      <c r="C17" s="42">
        <f t="shared" si="0"/>
        <v>2055.0128320000003</v>
      </c>
      <c r="D17" s="42">
        <f t="shared" si="9"/>
        <v>1638.36544</v>
      </c>
      <c r="E17" s="40">
        <f t="shared" si="10"/>
        <v>1061.1624999999999</v>
      </c>
      <c r="F17" s="45">
        <f t="shared" si="1"/>
        <v>15029.604932000002</v>
      </c>
      <c r="G17" s="30">
        <f t="shared" si="2"/>
        <v>112.72203699000001</v>
      </c>
      <c r="H17" s="63">
        <f t="shared" si="3"/>
        <v>150.29604932000001</v>
      </c>
      <c r="I17" s="56"/>
      <c r="J17" s="35">
        <v>10</v>
      </c>
      <c r="K17" s="29">
        <f t="shared" si="11"/>
        <v>12057.847520000001</v>
      </c>
      <c r="L17" s="42">
        <f t="shared" si="4"/>
        <v>2411.5695040000005</v>
      </c>
      <c r="M17" s="42">
        <f t="shared" si="12"/>
        <v>1965.72352</v>
      </c>
      <c r="N17" s="40">
        <f t="shared" si="13"/>
        <v>1061.1624999999999</v>
      </c>
      <c r="O17" s="45">
        <f t="shared" si="5"/>
        <v>17496.303044</v>
      </c>
      <c r="P17" s="30">
        <f t="shared" si="6"/>
        <v>131.22227283000001</v>
      </c>
      <c r="Q17" s="63">
        <f t="shared" si="7"/>
        <v>174.96303044000001</v>
      </c>
      <c r="R17" s="23"/>
      <c r="S17" s="24"/>
      <c r="T17" s="24"/>
      <c r="U17" s="25"/>
      <c r="V17" s="23"/>
      <c r="W17" s="23"/>
      <c r="X17" s="26"/>
    </row>
    <row r="18" spans="1:24" s="17" customFormat="1" ht="17.100000000000001" customHeight="1">
      <c r="A18" s="35">
        <v>11</v>
      </c>
      <c r="B18" s="29">
        <f t="shared" si="8"/>
        <v>10409.086736000001</v>
      </c>
      <c r="C18" s="42">
        <f t="shared" si="0"/>
        <v>2081.8173471999999</v>
      </c>
      <c r="D18" s="42">
        <f t="shared" si="9"/>
        <v>1659.735424</v>
      </c>
      <c r="E18" s="40">
        <f t="shared" si="10"/>
        <v>1075.0037500000001</v>
      </c>
      <c r="F18" s="45">
        <f t="shared" si="1"/>
        <v>15225.643257200001</v>
      </c>
      <c r="G18" s="30">
        <f t="shared" si="2"/>
        <v>114.19232442900002</v>
      </c>
      <c r="H18" s="63">
        <f t="shared" si="3"/>
        <v>152.25643257200002</v>
      </c>
      <c r="I18" s="56"/>
      <c r="J18" s="35">
        <v>11</v>
      </c>
      <c r="K18" s="29">
        <f t="shared" si="11"/>
        <v>12215.123792</v>
      </c>
      <c r="L18" s="42">
        <f t="shared" si="4"/>
        <v>2443.0247583999999</v>
      </c>
      <c r="M18" s="42">
        <f t="shared" si="12"/>
        <v>1991.3633920000002</v>
      </c>
      <c r="N18" s="40">
        <f t="shared" si="13"/>
        <v>1075.0037500000001</v>
      </c>
      <c r="O18" s="45">
        <f t="shared" si="5"/>
        <v>17724.5156924</v>
      </c>
      <c r="P18" s="30">
        <f t="shared" si="6"/>
        <v>132.93386769300002</v>
      </c>
      <c r="Q18" s="63">
        <f t="shared" si="7"/>
        <v>177.24515692400001</v>
      </c>
      <c r="R18" s="23"/>
      <c r="S18" s="24"/>
      <c r="T18" s="24"/>
      <c r="U18" s="25"/>
      <c r="V18" s="23"/>
      <c r="W18" s="23"/>
      <c r="X18" s="26"/>
    </row>
    <row r="19" spans="1:24" s="17" customFormat="1" ht="17.100000000000001" customHeight="1">
      <c r="A19" s="35">
        <v>12</v>
      </c>
      <c r="B19" s="29">
        <f t="shared" si="8"/>
        <v>10543.109312000001</v>
      </c>
      <c r="C19" s="42">
        <f t="shared" si="0"/>
        <v>2108.6218624000003</v>
      </c>
      <c r="D19" s="42">
        <f t="shared" si="9"/>
        <v>1681.1054079999999</v>
      </c>
      <c r="E19" s="40">
        <f t="shared" si="10"/>
        <v>1088.845</v>
      </c>
      <c r="F19" s="45">
        <f t="shared" si="1"/>
        <v>15421.681582399999</v>
      </c>
      <c r="G19" s="30">
        <f t="shared" si="2"/>
        <v>115.66261186799998</v>
      </c>
      <c r="H19" s="63">
        <f t="shared" si="3"/>
        <v>154.21681582399998</v>
      </c>
      <c r="I19" s="56"/>
      <c r="J19" s="35">
        <v>12</v>
      </c>
      <c r="K19" s="29">
        <f t="shared" si="11"/>
        <v>12372.400064000001</v>
      </c>
      <c r="L19" s="42">
        <f t="shared" si="4"/>
        <v>2474.4800128000002</v>
      </c>
      <c r="M19" s="42">
        <f t="shared" si="12"/>
        <v>2017.0032640000002</v>
      </c>
      <c r="N19" s="40">
        <f t="shared" si="13"/>
        <v>1088.845</v>
      </c>
      <c r="O19" s="45">
        <f t="shared" si="5"/>
        <v>17952.728340800004</v>
      </c>
      <c r="P19" s="30">
        <f t="shared" si="6"/>
        <v>134.64546255600004</v>
      </c>
      <c r="Q19" s="63">
        <f t="shared" si="7"/>
        <v>179.52728340800005</v>
      </c>
      <c r="R19" s="23"/>
      <c r="S19" s="24"/>
      <c r="T19" s="24"/>
      <c r="U19" s="25"/>
      <c r="V19" s="23"/>
      <c r="W19" s="23"/>
      <c r="X19" s="26"/>
    </row>
    <row r="20" spans="1:24" s="17" customFormat="1" ht="17.100000000000001" customHeight="1">
      <c r="A20" s="35">
        <v>13</v>
      </c>
      <c r="B20" s="29">
        <f t="shared" si="8"/>
        <v>10677.131888</v>
      </c>
      <c r="C20" s="42">
        <f t="shared" si="0"/>
        <v>2135.4263776000003</v>
      </c>
      <c r="D20" s="42">
        <f t="shared" si="9"/>
        <v>1702.4753920000001</v>
      </c>
      <c r="E20" s="40">
        <f t="shared" si="10"/>
        <v>1102.68625</v>
      </c>
      <c r="F20" s="45">
        <f t="shared" si="1"/>
        <v>15617.719907600002</v>
      </c>
      <c r="G20" s="30">
        <f t="shared" si="2"/>
        <v>117.13289930700002</v>
      </c>
      <c r="H20" s="63">
        <f t="shared" si="3"/>
        <v>156.17719907600002</v>
      </c>
      <c r="I20" s="56"/>
      <c r="J20" s="35">
        <v>13</v>
      </c>
      <c r="K20" s="29">
        <f t="shared" si="11"/>
        <v>12529.676336</v>
      </c>
      <c r="L20" s="42">
        <f t="shared" si="4"/>
        <v>2505.9352672000005</v>
      </c>
      <c r="M20" s="42">
        <f t="shared" si="12"/>
        <v>2042.6431360000001</v>
      </c>
      <c r="N20" s="40">
        <f t="shared" si="13"/>
        <v>1102.68625</v>
      </c>
      <c r="O20" s="45">
        <f t="shared" si="5"/>
        <v>18180.9409892</v>
      </c>
      <c r="P20" s="30">
        <f t="shared" si="6"/>
        <v>136.357057419</v>
      </c>
      <c r="Q20" s="63">
        <f t="shared" si="7"/>
        <v>181.80940989199999</v>
      </c>
      <c r="R20" s="23"/>
      <c r="S20" s="24"/>
      <c r="T20" s="24"/>
      <c r="U20" s="25"/>
      <c r="V20" s="23"/>
      <c r="W20" s="23"/>
      <c r="X20" s="26"/>
    </row>
    <row r="21" spans="1:24" s="17" customFormat="1" ht="17.100000000000001" customHeight="1">
      <c r="A21" s="35">
        <v>14</v>
      </c>
      <c r="B21" s="29">
        <f t="shared" si="8"/>
        <v>10811.154464000001</v>
      </c>
      <c r="C21" s="42">
        <f t="shared" si="0"/>
        <v>2162.2308928000002</v>
      </c>
      <c r="D21" s="42">
        <f t="shared" si="9"/>
        <v>1723.845376</v>
      </c>
      <c r="E21" s="40">
        <f t="shared" si="10"/>
        <v>1116.5274999999999</v>
      </c>
      <c r="F21" s="45">
        <f t="shared" si="1"/>
        <v>15813.758232800001</v>
      </c>
      <c r="G21" s="30">
        <f t="shared" si="2"/>
        <v>118.60318674600001</v>
      </c>
      <c r="H21" s="63">
        <f t="shared" si="3"/>
        <v>158.13758232800001</v>
      </c>
      <c r="I21" s="56"/>
      <c r="J21" s="35">
        <v>14</v>
      </c>
      <c r="K21" s="29">
        <f t="shared" si="11"/>
        <v>12686.952608</v>
      </c>
      <c r="L21" s="42">
        <f t="shared" si="4"/>
        <v>2537.3905215999998</v>
      </c>
      <c r="M21" s="42">
        <f t="shared" si="12"/>
        <v>2068.2830080000003</v>
      </c>
      <c r="N21" s="40">
        <f t="shared" si="13"/>
        <v>1116.5274999999999</v>
      </c>
      <c r="O21" s="45">
        <f t="shared" si="5"/>
        <v>18409.1536376</v>
      </c>
      <c r="P21" s="30">
        <f t="shared" si="6"/>
        <v>138.06865228199999</v>
      </c>
      <c r="Q21" s="63">
        <f t="shared" si="7"/>
        <v>184.09153637599999</v>
      </c>
      <c r="R21" s="23"/>
      <c r="S21" s="24"/>
      <c r="T21" s="24"/>
      <c r="U21" s="25"/>
      <c r="V21" s="23"/>
      <c r="W21" s="23"/>
      <c r="X21" s="26"/>
    </row>
    <row r="22" spans="1:24" s="17" customFormat="1" ht="17.100000000000001" customHeight="1">
      <c r="A22" s="35">
        <v>15</v>
      </c>
      <c r="B22" s="29">
        <f t="shared" si="8"/>
        <v>10945.17704</v>
      </c>
      <c r="C22" s="42">
        <f t="shared" si="0"/>
        <v>2189.0354080000002</v>
      </c>
      <c r="D22" s="42">
        <f t="shared" si="9"/>
        <v>1745.2153600000001</v>
      </c>
      <c r="E22" s="40">
        <f t="shared" si="10"/>
        <v>1130.3687500000001</v>
      </c>
      <c r="F22" s="45">
        <f t="shared" si="1"/>
        <v>16009.796558</v>
      </c>
      <c r="G22" s="30">
        <f t="shared" si="2"/>
        <v>120.07347418499999</v>
      </c>
      <c r="H22" s="63">
        <f t="shared" si="3"/>
        <v>160.09796557999999</v>
      </c>
      <c r="I22" s="56"/>
      <c r="J22" s="35">
        <v>15</v>
      </c>
      <c r="K22" s="29">
        <f t="shared" si="11"/>
        <v>12844.228880000001</v>
      </c>
      <c r="L22" s="42">
        <f t="shared" si="4"/>
        <v>2568.8457760000001</v>
      </c>
      <c r="M22" s="42">
        <f t="shared" si="12"/>
        <v>2093.9228800000001</v>
      </c>
      <c r="N22" s="40">
        <f t="shared" si="13"/>
        <v>1130.3687500000001</v>
      </c>
      <c r="O22" s="45">
        <f t="shared" si="5"/>
        <v>18637.366286000004</v>
      </c>
      <c r="P22" s="30">
        <f t="shared" si="6"/>
        <v>139.78024714500003</v>
      </c>
      <c r="Q22" s="63">
        <f t="shared" si="7"/>
        <v>186.37366286000005</v>
      </c>
      <c r="R22" s="23"/>
      <c r="S22" s="24"/>
      <c r="T22" s="24"/>
      <c r="U22" s="25"/>
      <c r="V22" s="23"/>
      <c r="W22" s="23"/>
      <c r="X22" s="26"/>
    </row>
    <row r="23" spans="1:24" s="17" customFormat="1" ht="17.100000000000001" customHeight="1">
      <c r="A23" s="35">
        <v>16</v>
      </c>
      <c r="B23" s="29">
        <f t="shared" si="8"/>
        <v>11079.199616000002</v>
      </c>
      <c r="C23" s="42">
        <f t="shared" si="0"/>
        <v>2215.8399232000002</v>
      </c>
      <c r="D23" s="42">
        <f t="shared" si="9"/>
        <v>1766.5853440000001</v>
      </c>
      <c r="E23" s="40">
        <f t="shared" si="10"/>
        <v>1144.21</v>
      </c>
      <c r="F23" s="45">
        <f t="shared" si="1"/>
        <v>16205.834883200001</v>
      </c>
      <c r="G23" s="30">
        <f t="shared" si="2"/>
        <v>121.54376162400001</v>
      </c>
      <c r="H23" s="63">
        <f t="shared" si="3"/>
        <v>162.05834883200001</v>
      </c>
      <c r="I23" s="56"/>
      <c r="J23" s="35">
        <v>16</v>
      </c>
      <c r="K23" s="29">
        <f t="shared" si="11"/>
        <v>13001.505152000002</v>
      </c>
      <c r="L23" s="42">
        <f t="shared" si="4"/>
        <v>2600.3010303999999</v>
      </c>
      <c r="M23" s="42">
        <f t="shared" si="12"/>
        <v>2119.5627520000003</v>
      </c>
      <c r="N23" s="40">
        <f t="shared" si="13"/>
        <v>1144.21</v>
      </c>
      <c r="O23" s="45">
        <f t="shared" si="5"/>
        <v>18865.5789344</v>
      </c>
      <c r="P23" s="30">
        <f t="shared" si="6"/>
        <v>141.49184200799999</v>
      </c>
      <c r="Q23" s="63">
        <f t="shared" si="7"/>
        <v>188.655789344</v>
      </c>
      <c r="R23" s="23"/>
      <c r="S23" s="24"/>
      <c r="T23" s="24"/>
      <c r="U23" s="25"/>
      <c r="V23" s="23"/>
      <c r="W23" s="23"/>
      <c r="X23" s="26"/>
    </row>
    <row r="24" spans="1:24" s="17" customFormat="1" ht="17.100000000000001" customHeight="1">
      <c r="A24" s="35">
        <v>17</v>
      </c>
      <c r="B24" s="29">
        <f t="shared" si="8"/>
        <v>11213.222192000001</v>
      </c>
      <c r="C24" s="42">
        <f t="shared" si="0"/>
        <v>2242.6444384000001</v>
      </c>
      <c r="D24" s="42">
        <f t="shared" si="9"/>
        <v>1787.955328</v>
      </c>
      <c r="E24" s="40">
        <f t="shared" si="10"/>
        <v>1158.05125</v>
      </c>
      <c r="F24" s="45">
        <f t="shared" si="1"/>
        <v>16401.8732084</v>
      </c>
      <c r="G24" s="30">
        <f t="shared" si="2"/>
        <v>123.01404906299999</v>
      </c>
      <c r="H24" s="63">
        <f t="shared" si="3"/>
        <v>164.01873208399999</v>
      </c>
      <c r="I24" s="56"/>
      <c r="J24" s="35">
        <v>17</v>
      </c>
      <c r="K24" s="29">
        <f t="shared" si="11"/>
        <v>13158.781424000001</v>
      </c>
      <c r="L24" s="42">
        <f t="shared" si="4"/>
        <v>2631.7562848000002</v>
      </c>
      <c r="M24" s="42">
        <f t="shared" si="12"/>
        <v>2145.202624</v>
      </c>
      <c r="N24" s="40">
        <f t="shared" si="13"/>
        <v>1158.05125</v>
      </c>
      <c r="O24" s="45">
        <f t="shared" si="5"/>
        <v>19093.7915828</v>
      </c>
      <c r="P24" s="30">
        <f t="shared" si="6"/>
        <v>143.20343687100001</v>
      </c>
      <c r="Q24" s="63">
        <f t="shared" si="7"/>
        <v>190.937915828</v>
      </c>
      <c r="R24" s="23"/>
      <c r="S24" s="24"/>
      <c r="T24" s="24"/>
      <c r="U24" s="25"/>
      <c r="V24" s="23"/>
      <c r="W24" s="23"/>
      <c r="X24" s="26"/>
    </row>
    <row r="25" spans="1:24" s="17" customFormat="1" ht="17.100000000000001" customHeight="1">
      <c r="A25" s="35">
        <v>18</v>
      </c>
      <c r="B25" s="29">
        <f t="shared" si="8"/>
        <v>11347.244768</v>
      </c>
      <c r="C25" s="42">
        <f t="shared" si="0"/>
        <v>2269.4489536000001</v>
      </c>
      <c r="D25" s="42">
        <f t="shared" si="9"/>
        <v>1809.3253119999999</v>
      </c>
      <c r="E25" s="40">
        <f t="shared" si="10"/>
        <v>1171.8924999999999</v>
      </c>
      <c r="F25" s="45">
        <f t="shared" si="1"/>
        <v>16597.911533600003</v>
      </c>
      <c r="G25" s="30">
        <f t="shared" si="2"/>
        <v>124.48433650200002</v>
      </c>
      <c r="H25" s="63">
        <f t="shared" si="3"/>
        <v>165.97911533600004</v>
      </c>
      <c r="I25" s="56"/>
      <c r="J25" s="35">
        <v>18</v>
      </c>
      <c r="K25" s="29">
        <f t="shared" si="11"/>
        <v>13316.057696</v>
      </c>
      <c r="L25" s="42">
        <f t="shared" si="4"/>
        <v>2663.2115392000001</v>
      </c>
      <c r="M25" s="42">
        <f t="shared" si="12"/>
        <v>2170.8424960000002</v>
      </c>
      <c r="N25" s="40">
        <f t="shared" si="13"/>
        <v>1171.8924999999999</v>
      </c>
      <c r="O25" s="45">
        <f t="shared" si="5"/>
        <v>19322.004231200001</v>
      </c>
      <c r="P25" s="30">
        <f t="shared" si="6"/>
        <v>144.915031734</v>
      </c>
      <c r="Q25" s="63">
        <f t="shared" si="7"/>
        <v>193.220042312</v>
      </c>
      <c r="R25" s="23"/>
      <c r="S25" s="24"/>
      <c r="T25" s="24"/>
      <c r="U25" s="25"/>
      <c r="V25" s="23"/>
      <c r="W25" s="23"/>
      <c r="X25" s="26"/>
    </row>
    <row r="26" spans="1:24" s="17" customFormat="1" ht="17.100000000000001" customHeight="1">
      <c r="A26" s="35">
        <v>19</v>
      </c>
      <c r="B26" s="29">
        <f t="shared" si="8"/>
        <v>11481.267344</v>
      </c>
      <c r="C26" s="42">
        <f t="shared" si="0"/>
        <v>2296.2534688000001</v>
      </c>
      <c r="D26" s="42">
        <f t="shared" si="9"/>
        <v>1830.6952960000001</v>
      </c>
      <c r="E26" s="40">
        <f t="shared" si="10"/>
        <v>1185.7337499999999</v>
      </c>
      <c r="F26" s="45">
        <f t="shared" si="1"/>
        <v>16793.949858799999</v>
      </c>
      <c r="G26" s="30">
        <f t="shared" si="2"/>
        <v>125.95462394099999</v>
      </c>
      <c r="H26" s="63">
        <f t="shared" si="3"/>
        <v>167.93949858799999</v>
      </c>
      <c r="I26" s="56"/>
      <c r="J26" s="35">
        <v>19</v>
      </c>
      <c r="K26" s="29">
        <f t="shared" si="11"/>
        <v>13473.333968000001</v>
      </c>
      <c r="L26" s="42">
        <f t="shared" si="4"/>
        <v>2694.6667935999999</v>
      </c>
      <c r="M26" s="42">
        <f t="shared" si="12"/>
        <v>2196.482368</v>
      </c>
      <c r="N26" s="40">
        <f t="shared" si="13"/>
        <v>1185.7337499999999</v>
      </c>
      <c r="O26" s="45">
        <f t="shared" si="5"/>
        <v>19550.216879600001</v>
      </c>
      <c r="P26" s="30">
        <f t="shared" si="6"/>
        <v>146.62662659700001</v>
      </c>
      <c r="Q26" s="63">
        <f t="shared" si="7"/>
        <v>195.50216879600001</v>
      </c>
      <c r="R26" s="23"/>
      <c r="S26" s="24"/>
      <c r="T26" s="24"/>
      <c r="U26" s="25"/>
      <c r="V26" s="23"/>
      <c r="W26" s="23"/>
      <c r="X26" s="26"/>
    </row>
    <row r="27" spans="1:24" s="17" customFormat="1" ht="17.100000000000001" customHeight="1">
      <c r="A27" s="35">
        <v>20</v>
      </c>
      <c r="B27" s="29">
        <f t="shared" si="8"/>
        <v>11615.289920000001</v>
      </c>
      <c r="C27" s="42">
        <f t="shared" si="0"/>
        <v>2323.0579840000005</v>
      </c>
      <c r="D27" s="42">
        <f t="shared" si="9"/>
        <v>1852.06528</v>
      </c>
      <c r="E27" s="40">
        <f t="shared" si="10"/>
        <v>1199.575</v>
      </c>
      <c r="F27" s="45">
        <f t="shared" si="1"/>
        <v>16989.988184000002</v>
      </c>
      <c r="G27" s="30">
        <f t="shared" si="2"/>
        <v>127.42491138</v>
      </c>
      <c r="H27" s="63">
        <f t="shared" si="3"/>
        <v>169.89988184000001</v>
      </c>
      <c r="I27" s="56"/>
      <c r="J27" s="35">
        <v>20</v>
      </c>
      <c r="K27" s="29">
        <f t="shared" si="11"/>
        <v>13630.610240000002</v>
      </c>
      <c r="L27" s="42">
        <f t="shared" si="4"/>
        <v>2726.1220480000006</v>
      </c>
      <c r="M27" s="42">
        <f t="shared" si="12"/>
        <v>2222.1222400000001</v>
      </c>
      <c r="N27" s="40">
        <f t="shared" si="13"/>
        <v>1199.575</v>
      </c>
      <c r="O27" s="45">
        <f t="shared" si="5"/>
        <v>19778.429528000004</v>
      </c>
      <c r="P27" s="30">
        <f t="shared" si="6"/>
        <v>148.33822146000003</v>
      </c>
      <c r="Q27" s="63">
        <f t="shared" si="7"/>
        <v>197.78429528000004</v>
      </c>
      <c r="R27" s="23"/>
      <c r="S27" s="24"/>
      <c r="T27" s="24"/>
      <c r="U27" s="25"/>
      <c r="V27" s="23"/>
      <c r="W27" s="23"/>
      <c r="X27" s="26"/>
    </row>
    <row r="28" spans="1:24" s="17" customFormat="1" ht="17.100000000000001" customHeight="1">
      <c r="A28" s="35">
        <v>21</v>
      </c>
      <c r="B28" s="29">
        <f t="shared" si="8"/>
        <v>11749.312496</v>
      </c>
      <c r="C28" s="42">
        <f t="shared" si="0"/>
        <v>2349.8624992</v>
      </c>
      <c r="D28" s="42">
        <f t="shared" si="9"/>
        <v>1873.435264</v>
      </c>
      <c r="E28" s="40">
        <f t="shared" si="10"/>
        <v>1213.41625</v>
      </c>
      <c r="F28" s="45">
        <f t="shared" si="1"/>
        <v>17186.026509200001</v>
      </c>
      <c r="G28" s="30">
        <f t="shared" si="2"/>
        <v>128.89519881900003</v>
      </c>
      <c r="H28" s="63">
        <f t="shared" si="3"/>
        <v>171.86026509200002</v>
      </c>
      <c r="I28" s="56"/>
      <c r="J28" s="35">
        <v>21</v>
      </c>
      <c r="K28" s="29">
        <f t="shared" si="11"/>
        <v>13787.886512000001</v>
      </c>
      <c r="L28" s="42">
        <f t="shared" si="4"/>
        <v>2757.5773024</v>
      </c>
      <c r="M28" s="42">
        <f t="shared" si="12"/>
        <v>2247.7621120000003</v>
      </c>
      <c r="N28" s="40">
        <f t="shared" si="13"/>
        <v>1213.41625</v>
      </c>
      <c r="O28" s="45">
        <f t="shared" si="5"/>
        <v>20006.642176400001</v>
      </c>
      <c r="P28" s="30">
        <f t="shared" si="6"/>
        <v>150.04981632300002</v>
      </c>
      <c r="Q28" s="63">
        <f t="shared" si="7"/>
        <v>200.06642176400001</v>
      </c>
      <c r="R28" s="23"/>
      <c r="S28" s="24"/>
      <c r="T28" s="24"/>
      <c r="U28" s="25"/>
      <c r="V28" s="23"/>
      <c r="W28" s="23"/>
      <c r="X28" s="26"/>
    </row>
    <row r="29" spans="1:24" s="17" customFormat="1" ht="17.100000000000001" customHeight="1">
      <c r="A29" s="35">
        <v>22</v>
      </c>
      <c r="B29" s="29">
        <f t="shared" si="8"/>
        <v>11883.335072000002</v>
      </c>
      <c r="C29" s="42">
        <f t="shared" si="0"/>
        <v>2376.6670144000004</v>
      </c>
      <c r="D29" s="42">
        <f t="shared" si="9"/>
        <v>1894.8052480000001</v>
      </c>
      <c r="E29" s="40">
        <f t="shared" si="10"/>
        <v>1227.2574999999999</v>
      </c>
      <c r="F29" s="45">
        <f t="shared" si="1"/>
        <v>17382.064834400004</v>
      </c>
      <c r="G29" s="30">
        <f t="shared" si="2"/>
        <v>130.36548625800003</v>
      </c>
      <c r="H29" s="63">
        <f t="shared" si="3"/>
        <v>173.82064834400003</v>
      </c>
      <c r="I29" s="56"/>
      <c r="J29" s="35">
        <v>22</v>
      </c>
      <c r="K29" s="29">
        <f t="shared" si="11"/>
        <v>13945.162784</v>
      </c>
      <c r="L29" s="42">
        <f t="shared" si="4"/>
        <v>2789.0325567999998</v>
      </c>
      <c r="M29" s="42">
        <f t="shared" si="12"/>
        <v>2273.4019840000001</v>
      </c>
      <c r="N29" s="40">
        <f t="shared" si="13"/>
        <v>1227.2574999999999</v>
      </c>
      <c r="O29" s="45">
        <f t="shared" si="5"/>
        <v>20234.854824800001</v>
      </c>
      <c r="P29" s="30">
        <f t="shared" si="6"/>
        <v>151.761411186</v>
      </c>
      <c r="Q29" s="63">
        <f t="shared" si="7"/>
        <v>202.34854824800001</v>
      </c>
      <c r="R29" s="23"/>
      <c r="S29" s="24"/>
      <c r="T29" s="24"/>
      <c r="U29" s="25"/>
      <c r="V29" s="23"/>
      <c r="W29" s="23"/>
      <c r="X29" s="26"/>
    </row>
    <row r="30" spans="1:24" s="17" customFormat="1" ht="17.100000000000001" customHeight="1">
      <c r="A30" s="35">
        <v>23</v>
      </c>
      <c r="B30" s="29">
        <f t="shared" si="8"/>
        <v>12017.357648000001</v>
      </c>
      <c r="C30" s="42">
        <f t="shared" si="0"/>
        <v>2403.4715296000004</v>
      </c>
      <c r="D30" s="42">
        <f t="shared" si="9"/>
        <v>1916.1752320000001</v>
      </c>
      <c r="E30" s="40">
        <f t="shared" si="10"/>
        <v>1241.0987500000001</v>
      </c>
      <c r="F30" s="45">
        <f t="shared" si="1"/>
        <v>17578.103159599999</v>
      </c>
      <c r="G30" s="30">
        <f t="shared" si="2"/>
        <v>131.83577369699998</v>
      </c>
      <c r="H30" s="63">
        <f t="shared" si="3"/>
        <v>175.78103159599999</v>
      </c>
      <c r="I30" s="56"/>
      <c r="J30" s="35">
        <v>23</v>
      </c>
      <c r="K30" s="29">
        <f t="shared" si="11"/>
        <v>14102.439056000001</v>
      </c>
      <c r="L30" s="42">
        <f t="shared" si="4"/>
        <v>2820.4878112000001</v>
      </c>
      <c r="M30" s="42">
        <f t="shared" si="12"/>
        <v>2299.0418559999998</v>
      </c>
      <c r="N30" s="40">
        <f t="shared" si="13"/>
        <v>1241.0987500000001</v>
      </c>
      <c r="O30" s="45">
        <f t="shared" si="5"/>
        <v>20463.067473200001</v>
      </c>
      <c r="P30" s="30">
        <f t="shared" si="6"/>
        <v>153.47300604900002</v>
      </c>
      <c r="Q30" s="63">
        <f t="shared" si="7"/>
        <v>204.63067473200002</v>
      </c>
      <c r="R30" s="23"/>
      <c r="S30" s="24"/>
      <c r="T30" s="24"/>
      <c r="U30" s="25"/>
      <c r="V30" s="23"/>
      <c r="W30" s="23"/>
      <c r="X30" s="26"/>
    </row>
    <row r="31" spans="1:24" s="17" customFormat="1" ht="17.100000000000001" customHeight="1">
      <c r="A31" s="35">
        <v>24</v>
      </c>
      <c r="B31" s="29">
        <f t="shared" si="8"/>
        <v>12151.380224</v>
      </c>
      <c r="C31" s="42">
        <f t="shared" si="0"/>
        <v>2430.2760447999999</v>
      </c>
      <c r="D31" s="42">
        <f t="shared" si="9"/>
        <v>1937.545216</v>
      </c>
      <c r="E31" s="40">
        <f t="shared" si="10"/>
        <v>1254.94</v>
      </c>
      <c r="F31" s="45">
        <f t="shared" si="1"/>
        <v>17774.141484799999</v>
      </c>
      <c r="G31" s="30">
        <f t="shared" si="2"/>
        <v>133.30606113599998</v>
      </c>
      <c r="H31" s="63">
        <f t="shared" si="3"/>
        <v>177.74141484799998</v>
      </c>
      <c r="I31" s="56"/>
      <c r="J31" s="35">
        <v>24</v>
      </c>
      <c r="K31" s="29">
        <f t="shared" si="11"/>
        <v>14259.715328</v>
      </c>
      <c r="L31" s="42">
        <f t="shared" si="4"/>
        <v>2851.9430656</v>
      </c>
      <c r="M31" s="42">
        <f t="shared" si="12"/>
        <v>2324.681728</v>
      </c>
      <c r="N31" s="40">
        <f t="shared" si="13"/>
        <v>1254.94</v>
      </c>
      <c r="O31" s="45">
        <f t="shared" si="5"/>
        <v>20691.280121599997</v>
      </c>
      <c r="P31" s="30">
        <f t="shared" si="6"/>
        <v>155.18460091199998</v>
      </c>
      <c r="Q31" s="63">
        <f t="shared" si="7"/>
        <v>206.91280121599996</v>
      </c>
      <c r="R31" s="23"/>
      <c r="S31" s="24"/>
      <c r="T31" s="24"/>
      <c r="U31" s="25"/>
      <c r="V31" s="23"/>
      <c r="W31" s="23"/>
      <c r="X31" s="26"/>
    </row>
    <row r="32" spans="1:24" s="17" customFormat="1" ht="17.100000000000001" customHeight="1" thickBot="1">
      <c r="A32" s="36">
        <v>25</v>
      </c>
      <c r="B32" s="32">
        <f t="shared" si="8"/>
        <v>12285.4028</v>
      </c>
      <c r="C32" s="65">
        <f t="shared" si="0"/>
        <v>2457.0805599999999</v>
      </c>
      <c r="D32" s="65">
        <f t="shared" si="9"/>
        <v>1958.9151999999999</v>
      </c>
      <c r="E32" s="41">
        <f t="shared" si="10"/>
        <v>1268.78125</v>
      </c>
      <c r="F32" s="71">
        <f t="shared" si="1"/>
        <v>17970.179810000001</v>
      </c>
      <c r="G32" s="33">
        <f t="shared" si="2"/>
        <v>134.77634857500001</v>
      </c>
      <c r="H32" s="64">
        <f t="shared" si="3"/>
        <v>179.70179810000002</v>
      </c>
      <c r="I32" s="109"/>
      <c r="J32" s="36">
        <v>25</v>
      </c>
      <c r="K32" s="32">
        <f t="shared" si="11"/>
        <v>14416.991600000001</v>
      </c>
      <c r="L32" s="65">
        <f t="shared" si="4"/>
        <v>2883.3983200000007</v>
      </c>
      <c r="M32" s="65">
        <f t="shared" si="12"/>
        <v>2350.3216000000002</v>
      </c>
      <c r="N32" s="41">
        <f t="shared" si="13"/>
        <v>1268.78125</v>
      </c>
      <c r="O32" s="71">
        <f t="shared" si="5"/>
        <v>20919.492770000001</v>
      </c>
      <c r="P32" s="33">
        <f t="shared" si="6"/>
        <v>156.896195775</v>
      </c>
      <c r="Q32" s="64">
        <f t="shared" si="7"/>
        <v>209.19492769999999</v>
      </c>
      <c r="R32" s="109"/>
      <c r="S32" s="24"/>
      <c r="T32" s="24"/>
      <c r="U32" s="25"/>
      <c r="V32" s="23"/>
      <c r="W32" s="23"/>
      <c r="X32" s="26"/>
    </row>
    <row r="33" spans="1:24" ht="14.25" hidden="1" customHeight="1">
      <c r="F33" s="7"/>
      <c r="G33" s="7"/>
      <c r="H33" s="7"/>
      <c r="I33" s="7"/>
      <c r="L33" s="66">
        <f t="shared" ref="L33:L34" si="14">K33*19.042%</f>
        <v>0</v>
      </c>
      <c r="M33" s="66">
        <f t="shared" ref="M33:M34" si="15">(K33+L33)*19.9934%</f>
        <v>0</v>
      </c>
      <c r="N33" s="67">
        <f t="shared" ref="N33:N34" si="16">534*1.35</f>
        <v>720.90000000000009</v>
      </c>
      <c r="O33" s="7"/>
      <c r="P33" s="5"/>
      <c r="Q33" s="5"/>
      <c r="R33" s="5"/>
      <c r="S33" s="5"/>
      <c r="T33" s="5"/>
      <c r="U33" s="5"/>
      <c r="V33" s="5"/>
      <c r="W33" s="5"/>
      <c r="X33" s="5"/>
    </row>
    <row r="34" spans="1:24" hidden="1">
      <c r="F34" s="7"/>
      <c r="G34" s="7"/>
      <c r="H34" s="7"/>
      <c r="I34" s="7"/>
      <c r="L34" s="29">
        <f t="shared" si="14"/>
        <v>0</v>
      </c>
      <c r="M34" s="29">
        <f t="shared" si="15"/>
        <v>0</v>
      </c>
      <c r="N34" s="42">
        <f t="shared" si="16"/>
        <v>720.90000000000009</v>
      </c>
      <c r="O34" s="7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108" t="str">
        <f>+'Maq.A- CH.Aut-Maq B'!B34</f>
        <v>SNR: 1º Cuota $ 2.000 pagadera el 30/04/2016 y 2º Cuota $ 2.000 pagadera el 30/10/2016</v>
      </c>
      <c r="B35" s="108"/>
      <c r="C35" s="108"/>
      <c r="D35" s="108"/>
      <c r="E35" s="108"/>
      <c r="F35" s="108"/>
      <c r="G35" s="108"/>
      <c r="H35" s="108"/>
      <c r="I35" s="55"/>
      <c r="J35" s="108" t="str">
        <f>+A35</f>
        <v>SNR: 1º Cuota $ 2.000 pagadera el 30/04/2016 y 2º Cuota $ 2.000 pagadera el 30/10/2016</v>
      </c>
      <c r="K35" s="108"/>
      <c r="L35" s="108"/>
      <c r="M35" s="108"/>
      <c r="N35" s="108"/>
      <c r="O35" s="108"/>
      <c r="P35" s="5"/>
      <c r="Q35" s="5"/>
      <c r="R35" s="5"/>
      <c r="S35" s="5"/>
      <c r="T35" s="5"/>
      <c r="U35" s="5"/>
      <c r="V35" s="5"/>
      <c r="W35" s="5"/>
      <c r="X35" s="5"/>
    </row>
    <row r="36" spans="1:24" ht="6" customHeight="1">
      <c r="F36" s="7"/>
      <c r="G36" s="7"/>
      <c r="H36" s="7"/>
      <c r="I36" s="7"/>
      <c r="O36" s="7"/>
      <c r="P36" s="5"/>
      <c r="Q36" s="5"/>
      <c r="R36" s="5"/>
      <c r="S36" s="5"/>
      <c r="T36" s="5"/>
      <c r="U36" s="5"/>
      <c r="V36" s="5"/>
      <c r="W36" s="5"/>
      <c r="X36" s="5"/>
    </row>
    <row r="37" spans="1:24" ht="15" customHeight="1">
      <c r="A37" s="124"/>
      <c r="B37" s="124"/>
      <c r="C37" s="124"/>
      <c r="D37" s="124"/>
      <c r="E37" s="124"/>
      <c r="J37" s="124"/>
      <c r="K37" s="124"/>
      <c r="L37" s="124"/>
      <c r="M37" s="124"/>
      <c r="N37" s="124"/>
      <c r="P37" s="5"/>
      <c r="Q37" s="5"/>
      <c r="R37" s="5"/>
      <c r="S37" s="5"/>
      <c r="T37" s="5"/>
      <c r="U37" s="5"/>
      <c r="V37" s="5"/>
      <c r="W37" s="5"/>
      <c r="X37" s="5"/>
    </row>
    <row r="38" spans="1:24" ht="19.5" customHeight="1">
      <c r="P38" s="5"/>
      <c r="Q38" s="5"/>
      <c r="R38" s="5"/>
      <c r="S38" s="5"/>
      <c r="T38" s="5"/>
      <c r="U38" s="5"/>
      <c r="V38" s="5"/>
      <c r="W38" s="5"/>
      <c r="X38" s="5"/>
    </row>
  </sheetData>
  <mergeCells count="2">
    <mergeCell ref="A37:E37"/>
    <mergeCell ref="J37:N37"/>
  </mergeCells>
  <phoneticPr fontId="14" type="noConversion"/>
  <printOptions horizontalCentered="1"/>
  <pageMargins left="0.47244094488188981" right="0.74803149606299213" top="0.27559055118110237" bottom="0.27559055118110237" header="0.15748031496062992" footer="0"/>
  <pageSetup paperSize="5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2" workbookViewId="0">
      <selection activeCell="K8" sqref="K8"/>
    </sheetView>
  </sheetViews>
  <sheetFormatPr baseColWidth="10" defaultRowHeight="12.75"/>
  <cols>
    <col min="1" max="4" width="7.7109375" customWidth="1"/>
    <col min="5" max="5" width="7.7109375" style="2" customWidth="1"/>
    <col min="6" max="6" width="9.570312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9.570312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8" t="s">
        <v>42</v>
      </c>
      <c r="J2" s="68" t="s">
        <v>42</v>
      </c>
    </row>
    <row r="3" spans="1:26" ht="13.5" thickBot="1">
      <c r="A3" s="27" t="s">
        <v>23</v>
      </c>
      <c r="R3" s="27" t="s">
        <v>35</v>
      </c>
    </row>
    <row r="4" spans="1:26" ht="16.5" thickBot="1">
      <c r="A4" s="3" t="s">
        <v>9</v>
      </c>
      <c r="E4" s="4"/>
      <c r="F4" s="69" t="str">
        <f>+'Maq.A- CH.Aut-Maq B'!H3</f>
        <v>DICIEMBRE/2016</v>
      </c>
      <c r="G4" s="72"/>
      <c r="H4" s="74"/>
      <c r="I4" s="5"/>
      <c r="J4" s="3" t="s">
        <v>19</v>
      </c>
      <c r="N4" s="4"/>
      <c r="O4" s="69" t="str">
        <f>+F4</f>
        <v>DICIEMBRE/2016</v>
      </c>
      <c r="P4" s="72"/>
      <c r="Q4" s="74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59" t="s">
        <v>2</v>
      </c>
      <c r="B6" s="60" t="s">
        <v>1</v>
      </c>
      <c r="C6" s="61" t="s">
        <v>3</v>
      </c>
      <c r="D6" s="60" t="s">
        <v>4</v>
      </c>
      <c r="E6" s="60" t="s">
        <v>49</v>
      </c>
      <c r="F6" s="60" t="s">
        <v>5</v>
      </c>
      <c r="G6" s="60" t="s">
        <v>40</v>
      </c>
      <c r="H6" s="62" t="s">
        <v>41</v>
      </c>
      <c r="I6" s="15"/>
      <c r="J6" s="59" t="s">
        <v>2</v>
      </c>
      <c r="K6" s="60" t="s">
        <v>1</v>
      </c>
      <c r="L6" s="61" t="s">
        <v>3</v>
      </c>
      <c r="M6" s="60" t="s">
        <v>4</v>
      </c>
      <c r="N6" s="60" t="s">
        <v>47</v>
      </c>
      <c r="O6" s="60" t="s">
        <v>5</v>
      </c>
      <c r="P6" s="60" t="s">
        <v>40</v>
      </c>
      <c r="Q6" s="62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49" customFormat="1" ht="17.100000000000001" customHeight="1">
      <c r="A7" s="48" t="s">
        <v>6</v>
      </c>
      <c r="B7" s="42">
        <f>8188.75*1.28+250</f>
        <v>10731.6</v>
      </c>
      <c r="C7" s="42">
        <f>B7*20/100</f>
        <v>2146.3200000000002</v>
      </c>
      <c r="D7" s="42">
        <f>1370.74*1.28</f>
        <v>1754.5472</v>
      </c>
      <c r="E7" s="30">
        <v>922.75</v>
      </c>
      <c r="F7" s="45">
        <f>SUM(B7:E7)</f>
        <v>15555.217199999999</v>
      </c>
      <c r="G7" s="30">
        <f>F7/200*1.5</f>
        <v>116.66412899999999</v>
      </c>
      <c r="H7" s="63">
        <f>F7/200*2</f>
        <v>155.55217199999998</v>
      </c>
      <c r="I7" s="23"/>
      <c r="J7" s="48" t="s">
        <v>6</v>
      </c>
      <c r="K7" s="42">
        <f>7899.46*1.28+250</f>
        <v>10361.308800000001</v>
      </c>
      <c r="L7" s="42">
        <f>K7*20/100</f>
        <v>2072.2617599999999</v>
      </c>
      <c r="M7" s="42">
        <f>1317.64*1.28</f>
        <v>1686.5792000000001</v>
      </c>
      <c r="N7" s="30">
        <v>922.75</v>
      </c>
      <c r="O7" s="45">
        <f>SUM(K7:N7)</f>
        <v>15042.89976</v>
      </c>
      <c r="P7" s="30">
        <f>O7/200*1.5</f>
        <v>112.8217482</v>
      </c>
      <c r="Q7" s="63">
        <f>O7/200*2</f>
        <v>150.4289976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10892.574000000001</v>
      </c>
      <c r="C8" s="42">
        <f t="shared" ref="C8:C32" si="0">B8*20/100</f>
        <v>2178.5147999999999</v>
      </c>
      <c r="D8" s="42">
        <f>+$D$7+$D$7*0.015*A8</f>
        <v>1780.8654079999999</v>
      </c>
      <c r="E8" s="40">
        <f>($E$7*1.5%*A8)+$E$7</f>
        <v>936.59124999999995</v>
      </c>
      <c r="F8" s="45">
        <f t="shared" ref="F8:F32" si="1">SUM(B8:E8)</f>
        <v>15788.545458000001</v>
      </c>
      <c r="G8" s="30">
        <f t="shared" ref="G8:G32" si="2">F8/200*1.5</f>
        <v>118.41409093500002</v>
      </c>
      <c r="H8" s="63">
        <f t="shared" ref="H8:H32" si="3">F8/200*2</f>
        <v>157.88545458000002</v>
      </c>
      <c r="I8" s="16"/>
      <c r="J8" s="35">
        <v>1</v>
      </c>
      <c r="K8" s="29">
        <f>($K$7*1.5%*J8)+$K$7</f>
        <v>10516.728432</v>
      </c>
      <c r="L8" s="42">
        <f t="shared" ref="L8:L32" si="4">K8*20/100</f>
        <v>2103.3456864</v>
      </c>
      <c r="M8" s="42">
        <f>+$M$7+$M$7*0.015*J8</f>
        <v>1711.8778880000002</v>
      </c>
      <c r="N8" s="40">
        <f>($E$7*1.5%*J8)+$E$7</f>
        <v>936.59124999999995</v>
      </c>
      <c r="O8" s="45">
        <f t="shared" ref="O8:O32" si="5">SUM(K8:N8)</f>
        <v>15268.5432564</v>
      </c>
      <c r="P8" s="30">
        <f t="shared" ref="P8:P32" si="6">O8/200*1.5</f>
        <v>114.514074423</v>
      </c>
      <c r="Q8" s="63">
        <f t="shared" ref="Q8:Q32" si="7">O8/200*2</f>
        <v>152.685432564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11053.548000000001</v>
      </c>
      <c r="C9" s="42">
        <f t="shared" si="0"/>
        <v>2210.7096000000001</v>
      </c>
      <c r="D9" s="42">
        <f t="shared" ref="D9:D32" si="9">+$D$7+$D$7*0.015*A9</f>
        <v>1807.183616</v>
      </c>
      <c r="E9" s="40">
        <f t="shared" ref="E9:E32" si="10">($E$7*1.5%*A9)+$E$7</f>
        <v>950.4325</v>
      </c>
      <c r="F9" s="45">
        <f t="shared" si="1"/>
        <v>16021.873716000002</v>
      </c>
      <c r="G9" s="30">
        <f t="shared" si="2"/>
        <v>120.16405287000001</v>
      </c>
      <c r="H9" s="63">
        <f t="shared" si="3"/>
        <v>160.21873716000002</v>
      </c>
      <c r="I9" s="16"/>
      <c r="J9" s="35">
        <v>2</v>
      </c>
      <c r="K9" s="29">
        <f t="shared" ref="K9:K32" si="11">($K$7*1.5%*J9)+$K$7</f>
        <v>10672.148064000001</v>
      </c>
      <c r="L9" s="42">
        <f t="shared" si="4"/>
        <v>2134.4296128000001</v>
      </c>
      <c r="M9" s="42">
        <f t="shared" ref="M9:M32" si="12">+$M$7+$M$7*0.015*J9</f>
        <v>1737.1765760000001</v>
      </c>
      <c r="N9" s="40">
        <f t="shared" ref="N9:N32" si="13">($E$7*1.5%*J9)+$E$7</f>
        <v>950.4325</v>
      </c>
      <c r="O9" s="45">
        <f t="shared" si="5"/>
        <v>15494.186752800002</v>
      </c>
      <c r="P9" s="30">
        <f t="shared" si="6"/>
        <v>116.20640064600002</v>
      </c>
      <c r="Q9" s="63">
        <f t="shared" si="7"/>
        <v>154.94186752800002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11214.522000000001</v>
      </c>
      <c r="C10" s="42">
        <f t="shared" si="0"/>
        <v>2242.9043999999999</v>
      </c>
      <c r="D10" s="42">
        <f t="shared" si="9"/>
        <v>1833.5018239999999</v>
      </c>
      <c r="E10" s="40">
        <f t="shared" si="10"/>
        <v>964.27374999999995</v>
      </c>
      <c r="F10" s="45">
        <f t="shared" si="1"/>
        <v>16255.201974</v>
      </c>
      <c r="G10" s="30">
        <f t="shared" si="2"/>
        <v>121.91401480499999</v>
      </c>
      <c r="H10" s="63">
        <f t="shared" si="3"/>
        <v>162.55201973999999</v>
      </c>
      <c r="I10" s="16"/>
      <c r="J10" s="35">
        <v>3</v>
      </c>
      <c r="K10" s="29">
        <f t="shared" si="11"/>
        <v>10827.567696</v>
      </c>
      <c r="L10" s="42">
        <f t="shared" si="4"/>
        <v>2165.5135391999997</v>
      </c>
      <c r="M10" s="42">
        <f t="shared" si="12"/>
        <v>1762.4752640000002</v>
      </c>
      <c r="N10" s="40">
        <f t="shared" si="13"/>
        <v>964.27374999999995</v>
      </c>
      <c r="O10" s="45">
        <f t="shared" si="5"/>
        <v>15719.8302492</v>
      </c>
      <c r="P10" s="30">
        <f t="shared" si="6"/>
        <v>117.898726869</v>
      </c>
      <c r="Q10" s="63">
        <f t="shared" si="7"/>
        <v>157.19830249200001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11375.496000000001</v>
      </c>
      <c r="C11" s="42">
        <f t="shared" si="0"/>
        <v>2275.0992000000001</v>
      </c>
      <c r="D11" s="42">
        <f t="shared" si="9"/>
        <v>1859.8200320000001</v>
      </c>
      <c r="E11" s="40">
        <f t="shared" si="10"/>
        <v>978.11500000000001</v>
      </c>
      <c r="F11" s="45">
        <f t="shared" si="1"/>
        <v>16488.530232000001</v>
      </c>
      <c r="G11" s="30">
        <f t="shared" si="2"/>
        <v>123.66397674000001</v>
      </c>
      <c r="H11" s="63">
        <f t="shared" si="3"/>
        <v>164.88530232000002</v>
      </c>
      <c r="I11" s="16"/>
      <c r="J11" s="35">
        <v>4</v>
      </c>
      <c r="K11" s="29">
        <f t="shared" si="11"/>
        <v>10982.987328000001</v>
      </c>
      <c r="L11" s="42">
        <f t="shared" si="4"/>
        <v>2196.5974656000003</v>
      </c>
      <c r="M11" s="42">
        <f t="shared" si="12"/>
        <v>1787.7739520000002</v>
      </c>
      <c r="N11" s="40">
        <f t="shared" si="13"/>
        <v>978.11500000000001</v>
      </c>
      <c r="O11" s="45">
        <f t="shared" si="5"/>
        <v>15945.4737456</v>
      </c>
      <c r="P11" s="30">
        <f t="shared" si="6"/>
        <v>119.59105309200001</v>
      </c>
      <c r="Q11" s="63">
        <f t="shared" si="7"/>
        <v>159.454737456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11536.470000000001</v>
      </c>
      <c r="C12" s="42">
        <f t="shared" si="0"/>
        <v>2307.2940000000003</v>
      </c>
      <c r="D12" s="42">
        <f t="shared" si="9"/>
        <v>1886.13824</v>
      </c>
      <c r="E12" s="40">
        <f t="shared" si="10"/>
        <v>991.95624999999995</v>
      </c>
      <c r="F12" s="45">
        <f t="shared" si="1"/>
        <v>16721.858490000002</v>
      </c>
      <c r="G12" s="30">
        <f t="shared" si="2"/>
        <v>125.41393867500003</v>
      </c>
      <c r="H12" s="63">
        <f t="shared" si="3"/>
        <v>167.21858490000002</v>
      </c>
      <c r="I12" s="16"/>
      <c r="J12" s="35">
        <v>5</v>
      </c>
      <c r="K12" s="29">
        <f t="shared" si="11"/>
        <v>11138.40696</v>
      </c>
      <c r="L12" s="42">
        <f t="shared" si="4"/>
        <v>2227.681392</v>
      </c>
      <c r="M12" s="42">
        <f t="shared" si="12"/>
        <v>1813.0726400000001</v>
      </c>
      <c r="N12" s="40">
        <f t="shared" si="13"/>
        <v>991.95624999999995</v>
      </c>
      <c r="O12" s="45">
        <f t="shared" si="5"/>
        <v>16171.117242</v>
      </c>
      <c r="P12" s="30">
        <f t="shared" si="6"/>
        <v>121.28337931499999</v>
      </c>
      <c r="Q12" s="63">
        <f t="shared" si="7"/>
        <v>161.71117242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11697.444</v>
      </c>
      <c r="C13" s="42">
        <f t="shared" si="0"/>
        <v>2339.4888000000001</v>
      </c>
      <c r="D13" s="42">
        <f t="shared" si="9"/>
        <v>1912.4564479999999</v>
      </c>
      <c r="E13" s="40">
        <f t="shared" si="10"/>
        <v>1005.7975</v>
      </c>
      <c r="F13" s="45">
        <f t="shared" si="1"/>
        <v>16955.186748</v>
      </c>
      <c r="G13" s="30">
        <f t="shared" si="2"/>
        <v>127.16390061</v>
      </c>
      <c r="H13" s="63">
        <f t="shared" si="3"/>
        <v>169.55186748</v>
      </c>
      <c r="I13" s="16"/>
      <c r="J13" s="35">
        <v>6</v>
      </c>
      <c r="K13" s="29">
        <f t="shared" si="11"/>
        <v>11293.826592000001</v>
      </c>
      <c r="L13" s="42">
        <f t="shared" si="4"/>
        <v>2258.7653184000001</v>
      </c>
      <c r="M13" s="42">
        <f t="shared" si="12"/>
        <v>1838.3713280000002</v>
      </c>
      <c r="N13" s="40">
        <f t="shared" si="13"/>
        <v>1005.7975</v>
      </c>
      <c r="O13" s="45">
        <f t="shared" si="5"/>
        <v>16396.760738400004</v>
      </c>
      <c r="P13" s="30">
        <f t="shared" si="6"/>
        <v>122.97570553800003</v>
      </c>
      <c r="Q13" s="63">
        <f t="shared" si="7"/>
        <v>163.96760738400005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11858.418</v>
      </c>
      <c r="C14" s="42">
        <f t="shared" si="0"/>
        <v>2371.6835999999998</v>
      </c>
      <c r="D14" s="42">
        <f t="shared" si="9"/>
        <v>1938.774656</v>
      </c>
      <c r="E14" s="40">
        <f t="shared" si="10"/>
        <v>1019.63875</v>
      </c>
      <c r="F14" s="45">
        <f t="shared" si="1"/>
        <v>17188.515005999998</v>
      </c>
      <c r="G14" s="30">
        <f t="shared" si="2"/>
        <v>128.91386254499997</v>
      </c>
      <c r="H14" s="63">
        <f t="shared" si="3"/>
        <v>171.88515005999997</v>
      </c>
      <c r="I14" s="16"/>
      <c r="J14" s="35">
        <v>7</v>
      </c>
      <c r="K14" s="29">
        <f t="shared" si="11"/>
        <v>11449.246224</v>
      </c>
      <c r="L14" s="42">
        <f t="shared" si="4"/>
        <v>2289.8492448000002</v>
      </c>
      <c r="M14" s="42">
        <f t="shared" si="12"/>
        <v>1863.670016</v>
      </c>
      <c r="N14" s="40">
        <f t="shared" si="13"/>
        <v>1019.63875</v>
      </c>
      <c r="O14" s="45">
        <f t="shared" si="5"/>
        <v>16622.4042348</v>
      </c>
      <c r="P14" s="30">
        <f t="shared" si="6"/>
        <v>124.66803176100001</v>
      </c>
      <c r="Q14" s="63">
        <f t="shared" si="7"/>
        <v>166.22404234800001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12019.392</v>
      </c>
      <c r="C15" s="42">
        <f t="shared" si="0"/>
        <v>2403.8784000000001</v>
      </c>
      <c r="D15" s="42">
        <f t="shared" si="9"/>
        <v>1965.092864</v>
      </c>
      <c r="E15" s="40">
        <f t="shared" si="10"/>
        <v>1033.48</v>
      </c>
      <c r="F15" s="45">
        <f t="shared" si="1"/>
        <v>17421.843263999999</v>
      </c>
      <c r="G15" s="30">
        <f t="shared" si="2"/>
        <v>130.66382448000002</v>
      </c>
      <c r="H15" s="63">
        <f t="shared" si="3"/>
        <v>174.21843264</v>
      </c>
      <c r="I15" s="16"/>
      <c r="J15" s="35">
        <v>8</v>
      </c>
      <c r="K15" s="29">
        <f t="shared" si="11"/>
        <v>11604.665856000001</v>
      </c>
      <c r="L15" s="42">
        <f t="shared" si="4"/>
        <v>2320.9331712000003</v>
      </c>
      <c r="M15" s="42">
        <f t="shared" si="12"/>
        <v>1888.9687040000001</v>
      </c>
      <c r="N15" s="40">
        <f t="shared" si="13"/>
        <v>1033.48</v>
      </c>
      <c r="O15" s="45">
        <f t="shared" si="5"/>
        <v>16848.047731200004</v>
      </c>
      <c r="P15" s="30">
        <f t="shared" si="6"/>
        <v>126.36035798400002</v>
      </c>
      <c r="Q15" s="63">
        <f t="shared" si="7"/>
        <v>168.48047731200003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12180.366</v>
      </c>
      <c r="C16" s="42">
        <f t="shared" si="0"/>
        <v>2436.0732000000003</v>
      </c>
      <c r="D16" s="42">
        <f t="shared" si="9"/>
        <v>1991.4110719999999</v>
      </c>
      <c r="E16" s="40">
        <f t="shared" si="10"/>
        <v>1047.32125</v>
      </c>
      <c r="F16" s="45">
        <f t="shared" si="1"/>
        <v>17655.171522000001</v>
      </c>
      <c r="G16" s="30">
        <f t="shared" si="2"/>
        <v>132.413786415</v>
      </c>
      <c r="H16" s="63">
        <f t="shared" si="3"/>
        <v>176.55171522000001</v>
      </c>
      <c r="I16" s="16"/>
      <c r="J16" s="35">
        <v>9</v>
      </c>
      <c r="K16" s="29">
        <f t="shared" si="11"/>
        <v>11760.085488000001</v>
      </c>
      <c r="L16" s="42">
        <f t="shared" si="4"/>
        <v>2352.0170975999999</v>
      </c>
      <c r="M16" s="42">
        <f t="shared" si="12"/>
        <v>1914.2673920000002</v>
      </c>
      <c r="N16" s="40">
        <f t="shared" si="13"/>
        <v>1047.32125</v>
      </c>
      <c r="O16" s="45">
        <f t="shared" si="5"/>
        <v>17073.6912276</v>
      </c>
      <c r="P16" s="30">
        <f t="shared" si="6"/>
        <v>128.052684207</v>
      </c>
      <c r="Q16" s="63">
        <f t="shared" si="7"/>
        <v>170.736912276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12341.34</v>
      </c>
      <c r="C17" s="42">
        <f t="shared" si="0"/>
        <v>2468.268</v>
      </c>
      <c r="D17" s="42">
        <f t="shared" si="9"/>
        <v>2017.72928</v>
      </c>
      <c r="E17" s="40">
        <f t="shared" si="10"/>
        <v>1061.1624999999999</v>
      </c>
      <c r="F17" s="45">
        <f t="shared" si="1"/>
        <v>17888.499779999998</v>
      </c>
      <c r="G17" s="30">
        <f t="shared" si="2"/>
        <v>134.16374834999999</v>
      </c>
      <c r="H17" s="63">
        <f t="shared" si="3"/>
        <v>178.88499779999998</v>
      </c>
      <c r="I17" s="16"/>
      <c r="J17" s="35">
        <v>10</v>
      </c>
      <c r="K17" s="29">
        <f t="shared" si="11"/>
        <v>11915.505120000002</v>
      </c>
      <c r="L17" s="42">
        <f t="shared" si="4"/>
        <v>2383.1010240000005</v>
      </c>
      <c r="M17" s="42">
        <f t="shared" si="12"/>
        <v>1939.5660800000001</v>
      </c>
      <c r="N17" s="40">
        <f t="shared" si="13"/>
        <v>1061.1624999999999</v>
      </c>
      <c r="O17" s="45">
        <f t="shared" si="5"/>
        <v>17299.334724</v>
      </c>
      <c r="P17" s="30">
        <f t="shared" si="6"/>
        <v>129.74501042999998</v>
      </c>
      <c r="Q17" s="63">
        <f t="shared" si="7"/>
        <v>172.99334723999999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12502.314</v>
      </c>
      <c r="C18" s="42">
        <f t="shared" si="0"/>
        <v>2500.4627999999998</v>
      </c>
      <c r="D18" s="42">
        <f t="shared" si="9"/>
        <v>2044.0474879999999</v>
      </c>
      <c r="E18" s="40">
        <f t="shared" si="10"/>
        <v>1075.0037500000001</v>
      </c>
      <c r="F18" s="45">
        <f t="shared" si="1"/>
        <v>18121.828038</v>
      </c>
      <c r="G18" s="30">
        <f t="shared" si="2"/>
        <v>135.91371028500001</v>
      </c>
      <c r="H18" s="63">
        <f t="shared" si="3"/>
        <v>181.21828038000001</v>
      </c>
      <c r="I18" s="16"/>
      <c r="J18" s="35">
        <v>11</v>
      </c>
      <c r="K18" s="29">
        <f t="shared" si="11"/>
        <v>12070.924752000001</v>
      </c>
      <c r="L18" s="42">
        <f t="shared" si="4"/>
        <v>2414.1849504000002</v>
      </c>
      <c r="M18" s="42">
        <f t="shared" si="12"/>
        <v>1964.8647680000001</v>
      </c>
      <c r="N18" s="40">
        <f t="shared" si="13"/>
        <v>1075.0037500000001</v>
      </c>
      <c r="O18" s="45">
        <f t="shared" si="5"/>
        <v>17524.9782204</v>
      </c>
      <c r="P18" s="30">
        <f t="shared" si="6"/>
        <v>131.43733665300002</v>
      </c>
      <c r="Q18" s="63">
        <f t="shared" si="7"/>
        <v>175.24978220400001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12663.288</v>
      </c>
      <c r="C19" s="42">
        <f t="shared" si="0"/>
        <v>2532.6576</v>
      </c>
      <c r="D19" s="42">
        <f t="shared" si="9"/>
        <v>2070.3656959999998</v>
      </c>
      <c r="E19" s="40">
        <f t="shared" si="10"/>
        <v>1088.845</v>
      </c>
      <c r="F19" s="45">
        <f t="shared" si="1"/>
        <v>18355.156296000001</v>
      </c>
      <c r="G19" s="30">
        <f t="shared" si="2"/>
        <v>137.66367222000002</v>
      </c>
      <c r="H19" s="63">
        <f t="shared" si="3"/>
        <v>183.55156296000001</v>
      </c>
      <c r="I19" s="16"/>
      <c r="J19" s="35">
        <v>12</v>
      </c>
      <c r="K19" s="29">
        <f t="shared" si="11"/>
        <v>12226.344384</v>
      </c>
      <c r="L19" s="42">
        <f t="shared" si="4"/>
        <v>2445.2688767999998</v>
      </c>
      <c r="M19" s="42">
        <f t="shared" si="12"/>
        <v>1990.1634560000002</v>
      </c>
      <c r="N19" s="40">
        <f t="shared" si="13"/>
        <v>1088.845</v>
      </c>
      <c r="O19" s="45">
        <f t="shared" si="5"/>
        <v>17750.6217168</v>
      </c>
      <c r="P19" s="30">
        <f t="shared" si="6"/>
        <v>133.129662876</v>
      </c>
      <c r="Q19" s="63">
        <f t="shared" si="7"/>
        <v>177.50621716800001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12824.262000000001</v>
      </c>
      <c r="C20" s="42">
        <f t="shared" si="0"/>
        <v>2564.8524000000002</v>
      </c>
      <c r="D20" s="42">
        <f t="shared" si="9"/>
        <v>2096.683904</v>
      </c>
      <c r="E20" s="40">
        <f t="shared" si="10"/>
        <v>1102.68625</v>
      </c>
      <c r="F20" s="45">
        <f t="shared" si="1"/>
        <v>18588.484553999999</v>
      </c>
      <c r="G20" s="30">
        <f t="shared" si="2"/>
        <v>139.41363415499998</v>
      </c>
      <c r="H20" s="63">
        <f t="shared" si="3"/>
        <v>185.88484553999999</v>
      </c>
      <c r="I20" s="16"/>
      <c r="J20" s="35">
        <v>13</v>
      </c>
      <c r="K20" s="29">
        <f t="shared" si="11"/>
        <v>12381.764016000001</v>
      </c>
      <c r="L20" s="42">
        <f t="shared" si="4"/>
        <v>2476.3528032000004</v>
      </c>
      <c r="M20" s="42">
        <f t="shared" si="12"/>
        <v>2015.4621440000001</v>
      </c>
      <c r="N20" s="40">
        <f t="shared" si="13"/>
        <v>1102.68625</v>
      </c>
      <c r="O20" s="45">
        <f t="shared" si="5"/>
        <v>17976.2652132</v>
      </c>
      <c r="P20" s="30">
        <f t="shared" si="6"/>
        <v>134.82198909900001</v>
      </c>
      <c r="Q20" s="63">
        <f t="shared" si="7"/>
        <v>179.762652132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12985.236000000001</v>
      </c>
      <c r="C21" s="42">
        <f t="shared" si="0"/>
        <v>2597.0472000000004</v>
      </c>
      <c r="D21" s="42">
        <f t="shared" si="9"/>
        <v>2123.0021120000001</v>
      </c>
      <c r="E21" s="40">
        <f t="shared" si="10"/>
        <v>1116.5274999999999</v>
      </c>
      <c r="F21" s="45">
        <f t="shared" si="1"/>
        <v>18821.812812</v>
      </c>
      <c r="G21" s="30">
        <f t="shared" si="2"/>
        <v>141.16359609</v>
      </c>
      <c r="H21" s="63">
        <f t="shared" si="3"/>
        <v>188.21812811999999</v>
      </c>
      <c r="I21" s="16"/>
      <c r="J21" s="35">
        <v>14</v>
      </c>
      <c r="K21" s="29">
        <f t="shared" si="11"/>
        <v>12537.183648</v>
      </c>
      <c r="L21" s="42">
        <f t="shared" si="4"/>
        <v>2507.4367296</v>
      </c>
      <c r="M21" s="42">
        <f t="shared" si="12"/>
        <v>2040.7608320000002</v>
      </c>
      <c r="N21" s="40">
        <f t="shared" si="13"/>
        <v>1116.5274999999999</v>
      </c>
      <c r="O21" s="45">
        <f t="shared" si="5"/>
        <v>18201.9087096</v>
      </c>
      <c r="P21" s="30">
        <f t="shared" si="6"/>
        <v>136.51431532199999</v>
      </c>
      <c r="Q21" s="63">
        <f t="shared" si="7"/>
        <v>182.01908709599999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13146.21</v>
      </c>
      <c r="C22" s="42">
        <f t="shared" si="0"/>
        <v>2629.2419999999997</v>
      </c>
      <c r="D22" s="42">
        <f t="shared" si="9"/>
        <v>2149.3203199999998</v>
      </c>
      <c r="E22" s="40">
        <f t="shared" si="10"/>
        <v>1130.3687500000001</v>
      </c>
      <c r="F22" s="45">
        <f t="shared" si="1"/>
        <v>19055.141070000001</v>
      </c>
      <c r="G22" s="30">
        <f t="shared" si="2"/>
        <v>142.91355802500001</v>
      </c>
      <c r="H22" s="63">
        <f t="shared" si="3"/>
        <v>190.55141070000002</v>
      </c>
      <c r="I22" s="16"/>
      <c r="J22" s="35">
        <v>15</v>
      </c>
      <c r="K22" s="29">
        <f t="shared" si="11"/>
        <v>12692.603280000001</v>
      </c>
      <c r="L22" s="42">
        <f t="shared" si="4"/>
        <v>2538.5206560000001</v>
      </c>
      <c r="M22" s="42">
        <f t="shared" si="12"/>
        <v>2066.0595200000002</v>
      </c>
      <c r="N22" s="40">
        <f t="shared" si="13"/>
        <v>1130.3687500000001</v>
      </c>
      <c r="O22" s="45">
        <f t="shared" si="5"/>
        <v>18427.552206000004</v>
      </c>
      <c r="P22" s="30">
        <f t="shared" si="6"/>
        <v>138.20664154500002</v>
      </c>
      <c r="Q22" s="63">
        <f t="shared" si="7"/>
        <v>184.27552206000004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13307.184000000001</v>
      </c>
      <c r="C23" s="42">
        <f t="shared" si="0"/>
        <v>2661.4368000000004</v>
      </c>
      <c r="D23" s="42">
        <f t="shared" si="9"/>
        <v>2175.638528</v>
      </c>
      <c r="E23" s="40">
        <f t="shared" si="10"/>
        <v>1144.21</v>
      </c>
      <c r="F23" s="45">
        <f t="shared" si="1"/>
        <v>19288.469327999999</v>
      </c>
      <c r="G23" s="30">
        <f t="shared" si="2"/>
        <v>144.66351996</v>
      </c>
      <c r="H23" s="63">
        <f t="shared" si="3"/>
        <v>192.88469327999999</v>
      </c>
      <c r="I23" s="16"/>
      <c r="J23" s="35">
        <v>16</v>
      </c>
      <c r="K23" s="29">
        <f t="shared" si="11"/>
        <v>12848.022912</v>
      </c>
      <c r="L23" s="42">
        <f t="shared" si="4"/>
        <v>2569.6045824000003</v>
      </c>
      <c r="M23" s="42">
        <f t="shared" si="12"/>
        <v>2091.3582080000001</v>
      </c>
      <c r="N23" s="40">
        <f t="shared" si="13"/>
        <v>1144.21</v>
      </c>
      <c r="O23" s="45">
        <f t="shared" si="5"/>
        <v>18653.1957024</v>
      </c>
      <c r="P23" s="30">
        <f t="shared" si="6"/>
        <v>139.89896776800001</v>
      </c>
      <c r="Q23" s="63">
        <f t="shared" si="7"/>
        <v>186.53195702400001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13468.157999999999</v>
      </c>
      <c r="C24" s="42">
        <f t="shared" si="0"/>
        <v>2693.6315999999997</v>
      </c>
      <c r="D24" s="42">
        <f t="shared" si="9"/>
        <v>2201.9567360000001</v>
      </c>
      <c r="E24" s="40">
        <f t="shared" si="10"/>
        <v>1158.05125</v>
      </c>
      <c r="F24" s="45">
        <f t="shared" si="1"/>
        <v>19521.797586000001</v>
      </c>
      <c r="G24" s="30">
        <f t="shared" si="2"/>
        <v>146.41348189499999</v>
      </c>
      <c r="H24" s="63">
        <f t="shared" si="3"/>
        <v>195.21797586</v>
      </c>
      <c r="I24" s="16"/>
      <c r="J24" s="35">
        <v>17</v>
      </c>
      <c r="K24" s="29">
        <f t="shared" si="11"/>
        <v>13003.442544000001</v>
      </c>
      <c r="L24" s="42">
        <f t="shared" si="4"/>
        <v>2600.6885088000004</v>
      </c>
      <c r="M24" s="42">
        <f t="shared" si="12"/>
        <v>2116.6568960000004</v>
      </c>
      <c r="N24" s="40">
        <f t="shared" si="13"/>
        <v>1158.05125</v>
      </c>
      <c r="O24" s="45">
        <f t="shared" si="5"/>
        <v>18878.839198800004</v>
      </c>
      <c r="P24" s="30">
        <f t="shared" si="6"/>
        <v>141.59129399100001</v>
      </c>
      <c r="Q24" s="63">
        <f t="shared" si="7"/>
        <v>188.78839198800003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13629.132</v>
      </c>
      <c r="C25" s="42">
        <f t="shared" si="0"/>
        <v>2725.8263999999999</v>
      </c>
      <c r="D25" s="42">
        <f t="shared" si="9"/>
        <v>2228.2749439999998</v>
      </c>
      <c r="E25" s="40">
        <f t="shared" si="10"/>
        <v>1171.8924999999999</v>
      </c>
      <c r="F25" s="45">
        <f t="shared" si="1"/>
        <v>19755.125844000002</v>
      </c>
      <c r="G25" s="30">
        <f t="shared" si="2"/>
        <v>148.16344383000001</v>
      </c>
      <c r="H25" s="63">
        <f t="shared" si="3"/>
        <v>197.55125844000003</v>
      </c>
      <c r="I25" s="16"/>
      <c r="J25" s="35">
        <v>18</v>
      </c>
      <c r="K25" s="29">
        <f t="shared" si="11"/>
        <v>13158.862176000001</v>
      </c>
      <c r="L25" s="42">
        <f t="shared" si="4"/>
        <v>2631.7724352</v>
      </c>
      <c r="M25" s="42">
        <f t="shared" si="12"/>
        <v>2141.9555840000003</v>
      </c>
      <c r="N25" s="40">
        <f t="shared" si="13"/>
        <v>1171.8924999999999</v>
      </c>
      <c r="O25" s="45">
        <f t="shared" si="5"/>
        <v>19104.4826952</v>
      </c>
      <c r="P25" s="30">
        <f t="shared" si="6"/>
        <v>143.283620214</v>
      </c>
      <c r="Q25" s="63">
        <f t="shared" si="7"/>
        <v>191.04482695199999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13790.106</v>
      </c>
      <c r="C26" s="42">
        <f t="shared" si="0"/>
        <v>2758.0212000000001</v>
      </c>
      <c r="D26" s="42">
        <f t="shared" si="9"/>
        <v>2254.5931519999999</v>
      </c>
      <c r="E26" s="40">
        <f t="shared" si="10"/>
        <v>1185.7337499999999</v>
      </c>
      <c r="F26" s="45">
        <f t="shared" si="1"/>
        <v>19988.454102</v>
      </c>
      <c r="G26" s="30">
        <f t="shared" si="2"/>
        <v>149.91340576499999</v>
      </c>
      <c r="H26" s="63">
        <f t="shared" si="3"/>
        <v>199.88454102</v>
      </c>
      <c r="I26" s="16"/>
      <c r="J26" s="35">
        <v>19</v>
      </c>
      <c r="K26" s="29">
        <f t="shared" si="11"/>
        <v>13314.281808</v>
      </c>
      <c r="L26" s="42">
        <f t="shared" si="4"/>
        <v>2662.8563616000001</v>
      </c>
      <c r="M26" s="42">
        <f t="shared" si="12"/>
        <v>2167.2542720000001</v>
      </c>
      <c r="N26" s="40">
        <f t="shared" si="13"/>
        <v>1185.7337499999999</v>
      </c>
      <c r="O26" s="45">
        <f t="shared" si="5"/>
        <v>19330.1261916</v>
      </c>
      <c r="P26" s="30">
        <f t="shared" si="6"/>
        <v>144.975946437</v>
      </c>
      <c r="Q26" s="63">
        <f t="shared" si="7"/>
        <v>193.30126191600002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13951.08</v>
      </c>
      <c r="C27" s="42">
        <f t="shared" si="0"/>
        <v>2790.2159999999999</v>
      </c>
      <c r="D27" s="42">
        <f t="shared" si="9"/>
        <v>2280.9113600000001</v>
      </c>
      <c r="E27" s="40">
        <f t="shared" si="10"/>
        <v>1199.575</v>
      </c>
      <c r="F27" s="45">
        <f t="shared" si="1"/>
        <v>20221.782360000001</v>
      </c>
      <c r="G27" s="30">
        <f t="shared" si="2"/>
        <v>151.66336770000001</v>
      </c>
      <c r="H27" s="63">
        <f t="shared" si="3"/>
        <v>202.2178236</v>
      </c>
      <c r="I27" s="16"/>
      <c r="J27" s="35">
        <v>20</v>
      </c>
      <c r="K27" s="29">
        <f t="shared" si="11"/>
        <v>13469.701440000001</v>
      </c>
      <c r="L27" s="42">
        <f t="shared" si="4"/>
        <v>2693.9402880000002</v>
      </c>
      <c r="M27" s="42">
        <f t="shared" si="12"/>
        <v>2192.55296</v>
      </c>
      <c r="N27" s="40">
        <f t="shared" si="13"/>
        <v>1199.575</v>
      </c>
      <c r="O27" s="45">
        <f t="shared" si="5"/>
        <v>19555.769688</v>
      </c>
      <c r="P27" s="30">
        <f t="shared" si="6"/>
        <v>146.66827266000001</v>
      </c>
      <c r="Q27" s="63">
        <f t="shared" si="7"/>
        <v>195.55769688000001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14112.054</v>
      </c>
      <c r="C28" s="42">
        <f t="shared" si="0"/>
        <v>2822.4108000000001</v>
      </c>
      <c r="D28" s="42">
        <f t="shared" si="9"/>
        <v>2307.2295679999997</v>
      </c>
      <c r="E28" s="40">
        <f t="shared" si="10"/>
        <v>1213.41625</v>
      </c>
      <c r="F28" s="45">
        <f t="shared" si="1"/>
        <v>20455.110617999999</v>
      </c>
      <c r="G28" s="30">
        <f t="shared" si="2"/>
        <v>153.41332963499997</v>
      </c>
      <c r="H28" s="63">
        <f t="shared" si="3"/>
        <v>204.55110617999998</v>
      </c>
      <c r="I28" s="16"/>
      <c r="J28" s="35">
        <v>21</v>
      </c>
      <c r="K28" s="29">
        <f t="shared" si="11"/>
        <v>13625.121072000002</v>
      </c>
      <c r="L28" s="42">
        <f t="shared" si="4"/>
        <v>2725.0242144000008</v>
      </c>
      <c r="M28" s="42">
        <f t="shared" si="12"/>
        <v>2217.8516480000003</v>
      </c>
      <c r="N28" s="40">
        <f t="shared" si="13"/>
        <v>1213.41625</v>
      </c>
      <c r="O28" s="45">
        <f t="shared" si="5"/>
        <v>19781.4131844</v>
      </c>
      <c r="P28" s="30">
        <f t="shared" si="6"/>
        <v>148.36059888299999</v>
      </c>
      <c r="Q28" s="63">
        <f t="shared" si="7"/>
        <v>197.814131844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14273.028</v>
      </c>
      <c r="C29" s="42">
        <f t="shared" si="0"/>
        <v>2854.6055999999999</v>
      </c>
      <c r="D29" s="42">
        <f t="shared" si="9"/>
        <v>2333.5477759999999</v>
      </c>
      <c r="E29" s="40">
        <f t="shared" si="10"/>
        <v>1227.2574999999999</v>
      </c>
      <c r="F29" s="45">
        <f t="shared" si="1"/>
        <v>20688.438876</v>
      </c>
      <c r="G29" s="30">
        <f t="shared" si="2"/>
        <v>155.16329157000001</v>
      </c>
      <c r="H29" s="63">
        <f t="shared" si="3"/>
        <v>206.88438876000001</v>
      </c>
      <c r="I29" s="16"/>
      <c r="J29" s="35">
        <v>22</v>
      </c>
      <c r="K29" s="29">
        <f t="shared" si="11"/>
        <v>13780.540704000001</v>
      </c>
      <c r="L29" s="42">
        <f t="shared" si="4"/>
        <v>2756.1081408000005</v>
      </c>
      <c r="M29" s="42">
        <f t="shared" si="12"/>
        <v>2243.1503360000002</v>
      </c>
      <c r="N29" s="40">
        <f t="shared" si="13"/>
        <v>1227.2574999999999</v>
      </c>
      <c r="O29" s="45">
        <f t="shared" si="5"/>
        <v>20007.0566808</v>
      </c>
      <c r="P29" s="30">
        <f t="shared" si="6"/>
        <v>150.052925106</v>
      </c>
      <c r="Q29" s="63">
        <f t="shared" si="7"/>
        <v>200.070566808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14434.002</v>
      </c>
      <c r="C30" s="42">
        <f t="shared" si="0"/>
        <v>2886.8004000000005</v>
      </c>
      <c r="D30" s="42">
        <f t="shared" si="9"/>
        <v>2359.865984</v>
      </c>
      <c r="E30" s="40">
        <f t="shared" si="10"/>
        <v>1241.0987500000001</v>
      </c>
      <c r="F30" s="45">
        <f t="shared" si="1"/>
        <v>20921.767134000002</v>
      </c>
      <c r="G30" s="30">
        <f t="shared" si="2"/>
        <v>156.913253505</v>
      </c>
      <c r="H30" s="63">
        <f t="shared" si="3"/>
        <v>209.21767134000001</v>
      </c>
      <c r="I30" s="16"/>
      <c r="J30" s="35">
        <v>23</v>
      </c>
      <c r="K30" s="29">
        <f t="shared" si="11"/>
        <v>13935.960336</v>
      </c>
      <c r="L30" s="42">
        <f t="shared" si="4"/>
        <v>2787.1920672000001</v>
      </c>
      <c r="M30" s="42">
        <f t="shared" si="12"/>
        <v>2268.449024</v>
      </c>
      <c r="N30" s="40">
        <f t="shared" si="13"/>
        <v>1241.0987500000001</v>
      </c>
      <c r="O30" s="45">
        <f t="shared" si="5"/>
        <v>20232.700177200004</v>
      </c>
      <c r="P30" s="30">
        <f t="shared" si="6"/>
        <v>151.74525132900004</v>
      </c>
      <c r="Q30" s="63">
        <f t="shared" si="7"/>
        <v>202.32700177200005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14594.976000000001</v>
      </c>
      <c r="C31" s="42">
        <f t="shared" si="0"/>
        <v>2918.9952000000003</v>
      </c>
      <c r="D31" s="42">
        <f t="shared" si="9"/>
        <v>2386.1841919999997</v>
      </c>
      <c r="E31" s="40">
        <f t="shared" si="10"/>
        <v>1254.94</v>
      </c>
      <c r="F31" s="45">
        <f t="shared" si="1"/>
        <v>21155.095391999999</v>
      </c>
      <c r="G31" s="30">
        <f t="shared" si="2"/>
        <v>158.66321543999999</v>
      </c>
      <c r="H31" s="63">
        <f t="shared" si="3"/>
        <v>211.55095391999998</v>
      </c>
      <c r="I31" s="16"/>
      <c r="J31" s="35">
        <v>24</v>
      </c>
      <c r="K31" s="29">
        <f t="shared" si="11"/>
        <v>14091.379968000001</v>
      </c>
      <c r="L31" s="42">
        <f t="shared" si="4"/>
        <v>2818.2759935999998</v>
      </c>
      <c r="M31" s="42">
        <f t="shared" si="12"/>
        <v>2293.7477120000003</v>
      </c>
      <c r="N31" s="40">
        <f t="shared" si="13"/>
        <v>1254.94</v>
      </c>
      <c r="O31" s="45">
        <f t="shared" si="5"/>
        <v>20458.3436736</v>
      </c>
      <c r="P31" s="30">
        <f t="shared" si="6"/>
        <v>153.43757755199999</v>
      </c>
      <c r="Q31" s="63">
        <f t="shared" si="7"/>
        <v>204.58343673600001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14755.95</v>
      </c>
      <c r="C32" s="65">
        <f t="shared" si="0"/>
        <v>2951.19</v>
      </c>
      <c r="D32" s="65">
        <f t="shared" si="9"/>
        <v>2412.5023999999999</v>
      </c>
      <c r="E32" s="41">
        <f t="shared" si="10"/>
        <v>1268.78125</v>
      </c>
      <c r="F32" s="71">
        <f t="shared" si="1"/>
        <v>21388.423650000001</v>
      </c>
      <c r="G32" s="33">
        <f t="shared" si="2"/>
        <v>160.413177375</v>
      </c>
      <c r="H32" s="64">
        <f t="shared" si="3"/>
        <v>213.88423650000001</v>
      </c>
      <c r="I32" s="109"/>
      <c r="J32" s="36">
        <v>25</v>
      </c>
      <c r="K32" s="32">
        <f t="shared" si="11"/>
        <v>14246.7996</v>
      </c>
      <c r="L32" s="65">
        <f t="shared" si="4"/>
        <v>2849.3599200000003</v>
      </c>
      <c r="M32" s="65">
        <f t="shared" si="12"/>
        <v>2319.0464000000002</v>
      </c>
      <c r="N32" s="41">
        <f t="shared" si="13"/>
        <v>1268.78125</v>
      </c>
      <c r="O32" s="71">
        <f t="shared" si="5"/>
        <v>20683.98717</v>
      </c>
      <c r="P32" s="33">
        <f t="shared" si="6"/>
        <v>155.129903775</v>
      </c>
      <c r="Q32" s="64">
        <f t="shared" si="7"/>
        <v>206.8398717</v>
      </c>
      <c r="R32" s="109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C33" s="66">
        <f t="shared" ref="C33:C34" si="14">B33*19.042%</f>
        <v>0</v>
      </c>
      <c r="D33" s="66">
        <f t="shared" ref="D33:D34" si="15">(B33+C33)*19.9934%</f>
        <v>0</v>
      </c>
      <c r="E33" s="66">
        <f>B33*21.2122%</f>
        <v>0</v>
      </c>
      <c r="F33" s="7"/>
      <c r="G33" s="7"/>
      <c r="H33" s="7"/>
      <c r="N33" s="67">
        <f t="shared" ref="N33:N34" si="16">534*1.35</f>
        <v>720.90000000000009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C34" s="29">
        <f t="shared" si="14"/>
        <v>0</v>
      </c>
      <c r="D34" s="29">
        <f t="shared" si="15"/>
        <v>0</v>
      </c>
      <c r="E34" s="29">
        <f>B34*21.2122%</f>
        <v>0</v>
      </c>
      <c r="F34" s="7"/>
      <c r="G34" s="7"/>
      <c r="H34" s="7"/>
      <c r="N34" s="42">
        <f t="shared" si="16"/>
        <v>720.90000000000009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08" t="str">
        <f>+'Maq.A- CH.Aut-Maq B'!B34</f>
        <v>SNR: 1º Cuota $ 2.000 pagadera el 30/04/2016 y 2º Cuota $ 2.000 pagadera el 30/10/2016</v>
      </c>
      <c r="B35" s="108"/>
      <c r="C35" s="108"/>
      <c r="D35" s="108"/>
      <c r="E35" s="108"/>
      <c r="F35" s="108"/>
      <c r="G35" s="55"/>
      <c r="H35" s="55"/>
      <c r="J35" s="108" t="str">
        <f>+A35</f>
        <v>SNR: 1º Cuota $ 2.000 pagadera el 30/04/2016 y 2º Cuota $ 2.000 pagadera el 30/10/2016</v>
      </c>
      <c r="K35" s="108"/>
      <c r="L35" s="108"/>
      <c r="M35" s="108"/>
      <c r="N35" s="108"/>
      <c r="O35" s="108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2" workbookViewId="0">
      <selection activeCell="B7" sqref="B7"/>
    </sheetView>
  </sheetViews>
  <sheetFormatPr baseColWidth="10" defaultRowHeight="12.75"/>
  <cols>
    <col min="1" max="4" width="7.7109375" customWidth="1"/>
    <col min="5" max="5" width="7.7109375" style="2" customWidth="1"/>
    <col min="6" max="6" width="9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9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8" t="s">
        <v>42</v>
      </c>
      <c r="J2" s="68" t="s">
        <v>42</v>
      </c>
    </row>
    <row r="3" spans="1:26" ht="13.5" thickBot="1">
      <c r="A3" s="27" t="s">
        <v>24</v>
      </c>
      <c r="R3" s="27" t="s">
        <v>36</v>
      </c>
    </row>
    <row r="4" spans="1:26" ht="16.5" thickBot="1">
      <c r="A4" s="3" t="s">
        <v>16</v>
      </c>
      <c r="E4" s="4"/>
      <c r="F4" s="69" t="str">
        <f>+'Maq.A- CH.Aut-Maq B'!H3</f>
        <v>DICIEMBRE/2016</v>
      </c>
      <c r="G4" s="72"/>
      <c r="H4" s="74"/>
      <c r="I4" s="5"/>
      <c r="J4" s="3" t="s">
        <v>10</v>
      </c>
      <c r="N4" s="4"/>
      <c r="O4" s="69" t="str">
        <f>+F4</f>
        <v>DICIEMBRE/2016</v>
      </c>
      <c r="P4" s="72"/>
      <c r="Q4" s="74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59" t="s">
        <v>2</v>
      </c>
      <c r="B6" s="60" t="s">
        <v>1</v>
      </c>
      <c r="C6" s="61" t="s">
        <v>3</v>
      </c>
      <c r="D6" s="60" t="s">
        <v>4</v>
      </c>
      <c r="E6" s="60" t="s">
        <v>49</v>
      </c>
      <c r="F6" s="60" t="s">
        <v>5</v>
      </c>
      <c r="G6" s="60" t="s">
        <v>40</v>
      </c>
      <c r="H6" s="62" t="s">
        <v>41</v>
      </c>
      <c r="I6" s="15"/>
      <c r="J6" s="59" t="s">
        <v>2</v>
      </c>
      <c r="K6" s="60" t="s">
        <v>1</v>
      </c>
      <c r="L6" s="61" t="s">
        <v>3</v>
      </c>
      <c r="M6" s="60" t="s">
        <v>4</v>
      </c>
      <c r="N6" s="60" t="s">
        <v>43</v>
      </c>
      <c r="O6" s="60" t="s">
        <v>5</v>
      </c>
      <c r="P6" s="60" t="s">
        <v>40</v>
      </c>
      <c r="Q6" s="62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49" customFormat="1" ht="17.100000000000001" customHeight="1">
      <c r="A7" s="48" t="s">
        <v>6</v>
      </c>
      <c r="B7" s="42">
        <f>8215.83*1.28+250</f>
        <v>10766.2624</v>
      </c>
      <c r="C7" s="42">
        <f>B7*20/100</f>
        <v>2153.2524800000001</v>
      </c>
      <c r="D7" s="42">
        <f>1375.72*1.28</f>
        <v>1760.9216000000001</v>
      </c>
      <c r="E7" s="30">
        <v>922.75</v>
      </c>
      <c r="F7" s="45">
        <f>SUM(B7:E7)</f>
        <v>15603.186479999998</v>
      </c>
      <c r="G7" s="30">
        <f>F7/200*1.5</f>
        <v>117.0238986</v>
      </c>
      <c r="H7" s="63">
        <f>F7/200*2</f>
        <v>156.03186479999999</v>
      </c>
      <c r="I7" s="23"/>
      <c r="J7" s="48" t="s">
        <v>6</v>
      </c>
      <c r="K7" s="42">
        <f>8138.85*1.28+250</f>
        <v>10667.728000000001</v>
      </c>
      <c r="L7" s="42">
        <f>K7*20/100</f>
        <v>2133.5456000000004</v>
      </c>
      <c r="M7" s="42">
        <f>1361.61*1.28</f>
        <v>1742.8607999999999</v>
      </c>
      <c r="N7" s="30">
        <v>922.75</v>
      </c>
      <c r="O7" s="45">
        <f>SUM(K7:N7)</f>
        <v>15466.884400000001</v>
      </c>
      <c r="P7" s="30">
        <f>O7/200*1.5</f>
        <v>116.001633</v>
      </c>
      <c r="Q7" s="63">
        <f>O7/200*2</f>
        <v>154.66884400000001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10927.756336</v>
      </c>
      <c r="C8" s="42">
        <f t="shared" ref="C8:C32" si="0">B8*20/100</f>
        <v>2185.5512672</v>
      </c>
      <c r="D8" s="42">
        <f>+$D$7+$D$7*0.015*A8</f>
        <v>1787.3354240000001</v>
      </c>
      <c r="E8" s="40">
        <f>($E$7*1.5%*A8)+$E$7</f>
        <v>936.59124999999995</v>
      </c>
      <c r="F8" s="45">
        <f t="shared" ref="F8:F32" si="1">SUM(B8:E8)</f>
        <v>15837.234277200001</v>
      </c>
      <c r="G8" s="30">
        <f t="shared" ref="G8:G32" si="2">F8/200*1.5</f>
        <v>118.77925707900002</v>
      </c>
      <c r="H8" s="63">
        <f t="shared" ref="H8:H32" si="3">F8/200*2</f>
        <v>158.37234277200002</v>
      </c>
      <c r="I8" s="16"/>
      <c r="J8" s="35">
        <v>1</v>
      </c>
      <c r="K8" s="29">
        <f>($K$7*1.5%*J8)+$K$7</f>
        <v>10827.743920000001</v>
      </c>
      <c r="L8" s="42">
        <f t="shared" ref="L8:L32" si="4">K8*20/100</f>
        <v>2165.5487840000001</v>
      </c>
      <c r="M8" s="42">
        <f>+$M$7+$M$7*0.015*J8</f>
        <v>1769.003712</v>
      </c>
      <c r="N8" s="40">
        <f>($E$7*1.5%*J8)+$E$7</f>
        <v>936.59124999999995</v>
      </c>
      <c r="O8" s="45">
        <f t="shared" ref="O8:O32" si="5">SUM(K8:N8)</f>
        <v>15698.887666000001</v>
      </c>
      <c r="P8" s="30">
        <f t="shared" ref="P8:P32" si="6">O8/200*1.5</f>
        <v>117.74165749500001</v>
      </c>
      <c r="Q8" s="63">
        <f t="shared" ref="Q8:Q32" si="7">O8/200*2</f>
        <v>156.98887666000002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11089.250271999999</v>
      </c>
      <c r="C9" s="42">
        <f t="shared" si="0"/>
        <v>2217.8500543999999</v>
      </c>
      <c r="D9" s="42">
        <f t="shared" ref="D9:D32" si="9">+$D$7+$D$7*0.015*A9</f>
        <v>1813.7492480000001</v>
      </c>
      <c r="E9" s="40">
        <f t="shared" ref="E9:E32" si="10">($E$7*1.5%*A9)+$E$7</f>
        <v>950.4325</v>
      </c>
      <c r="F9" s="45">
        <f t="shared" si="1"/>
        <v>16071.2820744</v>
      </c>
      <c r="G9" s="30">
        <f t="shared" si="2"/>
        <v>120.534615558</v>
      </c>
      <c r="H9" s="63">
        <f t="shared" si="3"/>
        <v>160.712820744</v>
      </c>
      <c r="I9" s="16"/>
      <c r="J9" s="35">
        <v>2</v>
      </c>
      <c r="K9" s="29">
        <f t="shared" ref="K9:K32" si="11">($K$7*1.5%*J9)+$K$7</f>
        <v>10987.759840000001</v>
      </c>
      <c r="L9" s="42">
        <f t="shared" si="4"/>
        <v>2197.5519680000002</v>
      </c>
      <c r="M9" s="42">
        <f t="shared" ref="M9:M32" si="12">+$M$7+$M$7*0.015*J9</f>
        <v>1795.146624</v>
      </c>
      <c r="N9" s="40">
        <f t="shared" ref="N9:N32" si="13">($E$7*1.5%*J9)+$E$7</f>
        <v>950.4325</v>
      </c>
      <c r="O9" s="45">
        <f t="shared" si="5"/>
        <v>15930.890932</v>
      </c>
      <c r="P9" s="30">
        <f t="shared" si="6"/>
        <v>119.48168199</v>
      </c>
      <c r="Q9" s="63">
        <f t="shared" si="7"/>
        <v>159.30890932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11250.744208</v>
      </c>
      <c r="C10" s="42">
        <f t="shared" si="0"/>
        <v>2250.1488416000002</v>
      </c>
      <c r="D10" s="42">
        <f t="shared" si="9"/>
        <v>1840.1630720000001</v>
      </c>
      <c r="E10" s="40">
        <f t="shared" si="10"/>
        <v>964.27374999999995</v>
      </c>
      <c r="F10" s="45">
        <f t="shared" si="1"/>
        <v>16305.329871599999</v>
      </c>
      <c r="G10" s="30">
        <f t="shared" si="2"/>
        <v>122.28997403700001</v>
      </c>
      <c r="H10" s="63">
        <f t="shared" si="3"/>
        <v>163.053298716</v>
      </c>
      <c r="I10" s="16"/>
      <c r="J10" s="35">
        <v>3</v>
      </c>
      <c r="K10" s="29">
        <f t="shared" si="11"/>
        <v>11147.77576</v>
      </c>
      <c r="L10" s="42">
        <f t="shared" si="4"/>
        <v>2229.5551520000004</v>
      </c>
      <c r="M10" s="42">
        <f t="shared" si="12"/>
        <v>1821.289536</v>
      </c>
      <c r="N10" s="40">
        <f t="shared" si="13"/>
        <v>964.27374999999995</v>
      </c>
      <c r="O10" s="45">
        <f t="shared" si="5"/>
        <v>16162.894198000002</v>
      </c>
      <c r="P10" s="30">
        <f t="shared" si="6"/>
        <v>121.221706485</v>
      </c>
      <c r="Q10" s="63">
        <f t="shared" si="7"/>
        <v>161.62894198000001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11412.238143999999</v>
      </c>
      <c r="C11" s="42">
        <f t="shared" si="0"/>
        <v>2282.4476288000001</v>
      </c>
      <c r="D11" s="42">
        <f t="shared" si="9"/>
        <v>1866.576896</v>
      </c>
      <c r="E11" s="40">
        <f t="shared" si="10"/>
        <v>978.11500000000001</v>
      </c>
      <c r="F11" s="45">
        <f t="shared" si="1"/>
        <v>16539.3776688</v>
      </c>
      <c r="G11" s="30">
        <f t="shared" si="2"/>
        <v>124.045332516</v>
      </c>
      <c r="H11" s="63">
        <f t="shared" si="3"/>
        <v>165.393776688</v>
      </c>
      <c r="I11" s="16"/>
      <c r="J11" s="35">
        <v>4</v>
      </c>
      <c r="K11" s="29">
        <f t="shared" si="11"/>
        <v>11307.79168</v>
      </c>
      <c r="L11" s="42">
        <f t="shared" si="4"/>
        <v>2261.5583360000001</v>
      </c>
      <c r="M11" s="42">
        <f t="shared" si="12"/>
        <v>1847.432448</v>
      </c>
      <c r="N11" s="40">
        <f t="shared" si="13"/>
        <v>978.11500000000001</v>
      </c>
      <c r="O11" s="45">
        <f t="shared" si="5"/>
        <v>16394.897464000001</v>
      </c>
      <c r="P11" s="30">
        <f t="shared" si="6"/>
        <v>122.96173098000001</v>
      </c>
      <c r="Q11" s="63">
        <f t="shared" si="7"/>
        <v>163.94897464000002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11573.73208</v>
      </c>
      <c r="C12" s="42">
        <f t="shared" si="0"/>
        <v>2314.746416</v>
      </c>
      <c r="D12" s="42">
        <f t="shared" si="9"/>
        <v>1892.9907200000002</v>
      </c>
      <c r="E12" s="40">
        <f t="shared" si="10"/>
        <v>991.95624999999995</v>
      </c>
      <c r="F12" s="45">
        <f t="shared" si="1"/>
        <v>16773.425466000001</v>
      </c>
      <c r="G12" s="30">
        <f t="shared" si="2"/>
        <v>125.800690995</v>
      </c>
      <c r="H12" s="63">
        <f t="shared" si="3"/>
        <v>167.73425466</v>
      </c>
      <c r="I12" s="16"/>
      <c r="J12" s="35">
        <v>5</v>
      </c>
      <c r="K12" s="29">
        <f t="shared" si="11"/>
        <v>11467.807600000002</v>
      </c>
      <c r="L12" s="42">
        <f t="shared" si="4"/>
        <v>2293.5615200000002</v>
      </c>
      <c r="M12" s="42">
        <f t="shared" si="12"/>
        <v>1873.5753599999998</v>
      </c>
      <c r="N12" s="40">
        <f t="shared" si="13"/>
        <v>991.95624999999995</v>
      </c>
      <c r="O12" s="45">
        <f t="shared" si="5"/>
        <v>16626.900730000001</v>
      </c>
      <c r="P12" s="30">
        <f t="shared" si="6"/>
        <v>124.701755475</v>
      </c>
      <c r="Q12" s="63">
        <f t="shared" si="7"/>
        <v>166.2690073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11735.226016000001</v>
      </c>
      <c r="C13" s="42">
        <f t="shared" si="0"/>
        <v>2347.0452032000003</v>
      </c>
      <c r="D13" s="42">
        <f t="shared" si="9"/>
        <v>1919.4045440000002</v>
      </c>
      <c r="E13" s="40">
        <f t="shared" si="10"/>
        <v>1005.7975</v>
      </c>
      <c r="F13" s="45">
        <f t="shared" si="1"/>
        <v>17007.473263200001</v>
      </c>
      <c r="G13" s="30">
        <f t="shared" si="2"/>
        <v>127.55604947400001</v>
      </c>
      <c r="H13" s="63">
        <f t="shared" si="3"/>
        <v>170.07473263200001</v>
      </c>
      <c r="I13" s="16"/>
      <c r="J13" s="35">
        <v>6</v>
      </c>
      <c r="K13" s="29">
        <f t="shared" si="11"/>
        <v>11627.823520000002</v>
      </c>
      <c r="L13" s="42">
        <f t="shared" si="4"/>
        <v>2325.5647040000003</v>
      </c>
      <c r="M13" s="42">
        <f t="shared" si="12"/>
        <v>1899.7182719999998</v>
      </c>
      <c r="N13" s="40">
        <f t="shared" si="13"/>
        <v>1005.7975</v>
      </c>
      <c r="O13" s="45">
        <f t="shared" si="5"/>
        <v>16858.903996000001</v>
      </c>
      <c r="P13" s="30">
        <f t="shared" si="6"/>
        <v>126.44177997</v>
      </c>
      <c r="Q13" s="63">
        <f t="shared" si="7"/>
        <v>168.58903996000001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11896.719951999999</v>
      </c>
      <c r="C14" s="42">
        <f t="shared" si="0"/>
        <v>2379.3439903999997</v>
      </c>
      <c r="D14" s="42">
        <f t="shared" si="9"/>
        <v>1945.8183680000002</v>
      </c>
      <c r="E14" s="40">
        <f t="shared" si="10"/>
        <v>1019.63875</v>
      </c>
      <c r="F14" s="45">
        <f t="shared" si="1"/>
        <v>17241.521060399999</v>
      </c>
      <c r="G14" s="30">
        <f t="shared" si="2"/>
        <v>129.31140795299999</v>
      </c>
      <c r="H14" s="63">
        <f t="shared" si="3"/>
        <v>172.41521060399998</v>
      </c>
      <c r="I14" s="16"/>
      <c r="J14" s="35">
        <v>7</v>
      </c>
      <c r="K14" s="29">
        <f t="shared" si="11"/>
        <v>11787.839440000002</v>
      </c>
      <c r="L14" s="42">
        <f t="shared" si="4"/>
        <v>2357.5678880000005</v>
      </c>
      <c r="M14" s="42">
        <f t="shared" si="12"/>
        <v>1925.8611839999999</v>
      </c>
      <c r="N14" s="40">
        <f t="shared" si="13"/>
        <v>1019.63875</v>
      </c>
      <c r="O14" s="45">
        <f t="shared" si="5"/>
        <v>17090.907262000001</v>
      </c>
      <c r="P14" s="30">
        <f t="shared" si="6"/>
        <v>128.18180446500003</v>
      </c>
      <c r="Q14" s="63">
        <f t="shared" si="7"/>
        <v>170.90907262000002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12058.213888</v>
      </c>
      <c r="C15" s="42">
        <f t="shared" si="0"/>
        <v>2411.6427776</v>
      </c>
      <c r="D15" s="42">
        <f t="shared" si="9"/>
        <v>1972.2321920000002</v>
      </c>
      <c r="E15" s="40">
        <f t="shared" si="10"/>
        <v>1033.48</v>
      </c>
      <c r="F15" s="45">
        <f t="shared" si="1"/>
        <v>17475.568857599999</v>
      </c>
      <c r="G15" s="30">
        <f t="shared" si="2"/>
        <v>131.06676643199998</v>
      </c>
      <c r="H15" s="63">
        <f t="shared" si="3"/>
        <v>174.75568857599998</v>
      </c>
      <c r="I15" s="16"/>
      <c r="J15" s="35">
        <v>8</v>
      </c>
      <c r="K15" s="29">
        <f t="shared" si="11"/>
        <v>11947.855360000001</v>
      </c>
      <c r="L15" s="42">
        <f t="shared" si="4"/>
        <v>2389.5710720000002</v>
      </c>
      <c r="M15" s="42">
        <f t="shared" si="12"/>
        <v>1952.0040959999999</v>
      </c>
      <c r="N15" s="40">
        <f t="shared" si="13"/>
        <v>1033.48</v>
      </c>
      <c r="O15" s="45">
        <f t="shared" si="5"/>
        <v>17322.910528000004</v>
      </c>
      <c r="P15" s="30">
        <f t="shared" si="6"/>
        <v>129.92182896000003</v>
      </c>
      <c r="Q15" s="63">
        <f t="shared" si="7"/>
        <v>173.22910528000003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12219.707823999999</v>
      </c>
      <c r="C16" s="42">
        <f t="shared" si="0"/>
        <v>2443.9415647999999</v>
      </c>
      <c r="D16" s="42">
        <f t="shared" si="9"/>
        <v>1998.6460160000001</v>
      </c>
      <c r="E16" s="40">
        <f t="shared" si="10"/>
        <v>1047.32125</v>
      </c>
      <c r="F16" s="45">
        <f t="shared" si="1"/>
        <v>17709.6166548</v>
      </c>
      <c r="G16" s="30">
        <f t="shared" si="2"/>
        <v>132.822124911</v>
      </c>
      <c r="H16" s="63">
        <f t="shared" si="3"/>
        <v>177.09616654800001</v>
      </c>
      <c r="I16" s="16"/>
      <c r="J16" s="35">
        <v>9</v>
      </c>
      <c r="K16" s="29">
        <f t="shared" si="11"/>
        <v>12107.871280000001</v>
      </c>
      <c r="L16" s="42">
        <f t="shared" si="4"/>
        <v>2421.5742560000003</v>
      </c>
      <c r="M16" s="42">
        <f t="shared" si="12"/>
        <v>1978.1470079999999</v>
      </c>
      <c r="N16" s="40">
        <f t="shared" si="13"/>
        <v>1047.32125</v>
      </c>
      <c r="O16" s="45">
        <f t="shared" si="5"/>
        <v>17554.913794</v>
      </c>
      <c r="P16" s="30">
        <f t="shared" si="6"/>
        <v>131.661853455</v>
      </c>
      <c r="Q16" s="63">
        <f t="shared" si="7"/>
        <v>175.54913794000001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12381.20176</v>
      </c>
      <c r="C17" s="42">
        <f t="shared" si="0"/>
        <v>2476.2403519999998</v>
      </c>
      <c r="D17" s="42">
        <f t="shared" si="9"/>
        <v>2025.0598400000001</v>
      </c>
      <c r="E17" s="40">
        <f t="shared" si="10"/>
        <v>1061.1624999999999</v>
      </c>
      <c r="F17" s="45">
        <f t="shared" si="1"/>
        <v>17943.664452000001</v>
      </c>
      <c r="G17" s="30">
        <f t="shared" si="2"/>
        <v>134.57748339</v>
      </c>
      <c r="H17" s="63">
        <f t="shared" si="3"/>
        <v>179.43664452000002</v>
      </c>
      <c r="I17" s="16"/>
      <c r="J17" s="35">
        <v>10</v>
      </c>
      <c r="K17" s="29">
        <f t="shared" si="11"/>
        <v>12267.887200000001</v>
      </c>
      <c r="L17" s="42">
        <f t="shared" si="4"/>
        <v>2453.57744</v>
      </c>
      <c r="M17" s="42">
        <f t="shared" si="12"/>
        <v>2004.2899199999999</v>
      </c>
      <c r="N17" s="40">
        <f t="shared" si="13"/>
        <v>1061.1624999999999</v>
      </c>
      <c r="O17" s="45">
        <f t="shared" si="5"/>
        <v>17786.91706</v>
      </c>
      <c r="P17" s="30">
        <f t="shared" si="6"/>
        <v>133.40187795</v>
      </c>
      <c r="Q17" s="63">
        <f t="shared" si="7"/>
        <v>177.86917059999999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12542.695695999999</v>
      </c>
      <c r="C18" s="42">
        <f t="shared" si="0"/>
        <v>2508.5391391999997</v>
      </c>
      <c r="D18" s="42">
        <f t="shared" si="9"/>
        <v>2051.4736640000001</v>
      </c>
      <c r="E18" s="40">
        <f t="shared" si="10"/>
        <v>1075.0037500000001</v>
      </c>
      <c r="F18" s="45">
        <f t="shared" si="1"/>
        <v>18177.712249199998</v>
      </c>
      <c r="G18" s="30">
        <f t="shared" si="2"/>
        <v>136.33284186899999</v>
      </c>
      <c r="H18" s="63">
        <f t="shared" si="3"/>
        <v>181.77712249199999</v>
      </c>
      <c r="I18" s="16"/>
      <c r="J18" s="35">
        <v>11</v>
      </c>
      <c r="K18" s="29">
        <f t="shared" si="11"/>
        <v>12427.903120000001</v>
      </c>
      <c r="L18" s="42">
        <f t="shared" si="4"/>
        <v>2485.5806240000002</v>
      </c>
      <c r="M18" s="42">
        <f t="shared" si="12"/>
        <v>2030.432832</v>
      </c>
      <c r="N18" s="40">
        <f t="shared" si="13"/>
        <v>1075.0037500000001</v>
      </c>
      <c r="O18" s="45">
        <f t="shared" si="5"/>
        <v>18018.920325999999</v>
      </c>
      <c r="P18" s="30">
        <f t="shared" si="6"/>
        <v>135.141902445</v>
      </c>
      <c r="Q18" s="63">
        <f t="shared" si="7"/>
        <v>180.18920326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12704.189632</v>
      </c>
      <c r="C19" s="42">
        <f t="shared" si="0"/>
        <v>2540.8379264</v>
      </c>
      <c r="D19" s="42">
        <f t="shared" si="9"/>
        <v>2077.8874880000003</v>
      </c>
      <c r="E19" s="40">
        <f t="shared" si="10"/>
        <v>1088.845</v>
      </c>
      <c r="F19" s="45">
        <f t="shared" si="1"/>
        <v>18411.760046399999</v>
      </c>
      <c r="G19" s="30">
        <f t="shared" si="2"/>
        <v>138.08820034799999</v>
      </c>
      <c r="H19" s="63">
        <f t="shared" si="3"/>
        <v>184.11760046399999</v>
      </c>
      <c r="I19" s="16"/>
      <c r="J19" s="35">
        <v>12</v>
      </c>
      <c r="K19" s="29">
        <f t="shared" si="11"/>
        <v>12587.919040000001</v>
      </c>
      <c r="L19" s="42">
        <f t="shared" si="4"/>
        <v>2517.5838080000003</v>
      </c>
      <c r="M19" s="42">
        <f t="shared" si="12"/>
        <v>2056.5757439999998</v>
      </c>
      <c r="N19" s="40">
        <f t="shared" si="13"/>
        <v>1088.845</v>
      </c>
      <c r="O19" s="45">
        <f t="shared" si="5"/>
        <v>18250.923591999999</v>
      </c>
      <c r="P19" s="30">
        <f t="shared" si="6"/>
        <v>136.88192693999997</v>
      </c>
      <c r="Q19" s="63">
        <f t="shared" si="7"/>
        <v>182.50923591999998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12865.683568</v>
      </c>
      <c r="C20" s="42">
        <f t="shared" si="0"/>
        <v>2573.1367135999999</v>
      </c>
      <c r="D20" s="42">
        <f t="shared" si="9"/>
        <v>2104.3013120000001</v>
      </c>
      <c r="E20" s="40">
        <f t="shared" si="10"/>
        <v>1102.68625</v>
      </c>
      <c r="F20" s="45">
        <f t="shared" si="1"/>
        <v>18645.8078436</v>
      </c>
      <c r="G20" s="30">
        <f t="shared" si="2"/>
        <v>139.84355882699998</v>
      </c>
      <c r="H20" s="63">
        <f t="shared" si="3"/>
        <v>186.45807843599999</v>
      </c>
      <c r="I20" s="16"/>
      <c r="J20" s="35">
        <v>13</v>
      </c>
      <c r="K20" s="29">
        <f t="shared" si="11"/>
        <v>12747.934960000002</v>
      </c>
      <c r="L20" s="42">
        <f t="shared" si="4"/>
        <v>2549.5869920000005</v>
      </c>
      <c r="M20" s="42">
        <f t="shared" si="12"/>
        <v>2082.718656</v>
      </c>
      <c r="N20" s="40">
        <f t="shared" si="13"/>
        <v>1102.68625</v>
      </c>
      <c r="O20" s="45">
        <f t="shared" si="5"/>
        <v>18482.926858000003</v>
      </c>
      <c r="P20" s="30">
        <f t="shared" si="6"/>
        <v>138.62195143500003</v>
      </c>
      <c r="Q20" s="63">
        <f t="shared" si="7"/>
        <v>184.82926858000002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13027.177503999999</v>
      </c>
      <c r="C21" s="42">
        <f t="shared" si="0"/>
        <v>2605.4355007999998</v>
      </c>
      <c r="D21" s="42">
        <f t="shared" si="9"/>
        <v>2130.7151360000003</v>
      </c>
      <c r="E21" s="40">
        <f t="shared" si="10"/>
        <v>1116.5274999999999</v>
      </c>
      <c r="F21" s="45">
        <f t="shared" si="1"/>
        <v>18879.8556408</v>
      </c>
      <c r="G21" s="30">
        <f t="shared" si="2"/>
        <v>141.598917306</v>
      </c>
      <c r="H21" s="63">
        <f t="shared" si="3"/>
        <v>188.798556408</v>
      </c>
      <c r="I21" s="16"/>
      <c r="J21" s="35">
        <v>14</v>
      </c>
      <c r="K21" s="29">
        <f t="shared" si="11"/>
        <v>12907.95088</v>
      </c>
      <c r="L21" s="42">
        <f t="shared" si="4"/>
        <v>2581.5901760000002</v>
      </c>
      <c r="M21" s="42">
        <f t="shared" si="12"/>
        <v>2108.8615679999998</v>
      </c>
      <c r="N21" s="40">
        <f t="shared" si="13"/>
        <v>1116.5274999999999</v>
      </c>
      <c r="O21" s="45">
        <f t="shared" si="5"/>
        <v>18714.930123999999</v>
      </c>
      <c r="P21" s="30">
        <f t="shared" si="6"/>
        <v>140.36197593</v>
      </c>
      <c r="Q21" s="63">
        <f t="shared" si="7"/>
        <v>187.14930124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13188.67144</v>
      </c>
      <c r="C22" s="42">
        <f t="shared" si="0"/>
        <v>2637.7342880000001</v>
      </c>
      <c r="D22" s="42">
        <f t="shared" si="9"/>
        <v>2157.12896</v>
      </c>
      <c r="E22" s="40">
        <f t="shared" si="10"/>
        <v>1130.3687500000001</v>
      </c>
      <c r="F22" s="45">
        <f t="shared" si="1"/>
        <v>19113.903438000001</v>
      </c>
      <c r="G22" s="30">
        <f t="shared" si="2"/>
        <v>143.354275785</v>
      </c>
      <c r="H22" s="63">
        <f t="shared" si="3"/>
        <v>191.13903438</v>
      </c>
      <c r="I22" s="16"/>
      <c r="J22" s="35">
        <v>15</v>
      </c>
      <c r="K22" s="29">
        <f t="shared" si="11"/>
        <v>13067.966800000002</v>
      </c>
      <c r="L22" s="42">
        <f t="shared" si="4"/>
        <v>2613.5933600000003</v>
      </c>
      <c r="M22" s="42">
        <f t="shared" si="12"/>
        <v>2135.0044800000001</v>
      </c>
      <c r="N22" s="40">
        <f t="shared" si="13"/>
        <v>1130.3687500000001</v>
      </c>
      <c r="O22" s="45">
        <f t="shared" si="5"/>
        <v>18946.933390000006</v>
      </c>
      <c r="P22" s="30">
        <f t="shared" si="6"/>
        <v>142.10200042500006</v>
      </c>
      <c r="Q22" s="63">
        <f t="shared" si="7"/>
        <v>189.46933390000007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13350.165375999999</v>
      </c>
      <c r="C23" s="42">
        <f t="shared" si="0"/>
        <v>2670.0330751999995</v>
      </c>
      <c r="D23" s="42">
        <f t="shared" si="9"/>
        <v>2183.5427840000002</v>
      </c>
      <c r="E23" s="40">
        <f t="shared" si="10"/>
        <v>1144.21</v>
      </c>
      <c r="F23" s="45">
        <f t="shared" si="1"/>
        <v>19347.951235199998</v>
      </c>
      <c r="G23" s="30">
        <f t="shared" si="2"/>
        <v>145.10963426399996</v>
      </c>
      <c r="H23" s="63">
        <f t="shared" si="3"/>
        <v>193.47951235199997</v>
      </c>
      <c r="I23" s="16"/>
      <c r="J23" s="35">
        <v>16</v>
      </c>
      <c r="K23" s="29">
        <f t="shared" si="11"/>
        <v>13227.982720000002</v>
      </c>
      <c r="L23" s="42">
        <f t="shared" si="4"/>
        <v>2645.5965440000004</v>
      </c>
      <c r="M23" s="42">
        <f t="shared" si="12"/>
        <v>2161.1473919999999</v>
      </c>
      <c r="N23" s="40">
        <f t="shared" si="13"/>
        <v>1144.21</v>
      </c>
      <c r="O23" s="45">
        <f t="shared" si="5"/>
        <v>19178.936656000002</v>
      </c>
      <c r="P23" s="30">
        <f t="shared" si="6"/>
        <v>143.84202492000003</v>
      </c>
      <c r="Q23" s="63">
        <f t="shared" si="7"/>
        <v>191.78936656000002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13511.659312</v>
      </c>
      <c r="C24" s="42">
        <f t="shared" si="0"/>
        <v>2702.3318624000003</v>
      </c>
      <c r="D24" s="42">
        <f t="shared" si="9"/>
        <v>2209.956608</v>
      </c>
      <c r="E24" s="40">
        <f t="shared" si="10"/>
        <v>1158.05125</v>
      </c>
      <c r="F24" s="45">
        <f t="shared" si="1"/>
        <v>19581.999032399999</v>
      </c>
      <c r="G24" s="30">
        <f t="shared" si="2"/>
        <v>146.86499274300002</v>
      </c>
      <c r="H24" s="63">
        <f t="shared" si="3"/>
        <v>195.819990324</v>
      </c>
      <c r="I24" s="16"/>
      <c r="J24" s="35">
        <v>17</v>
      </c>
      <c r="K24" s="29">
        <f t="shared" si="11"/>
        <v>13387.998640000002</v>
      </c>
      <c r="L24" s="42">
        <f t="shared" si="4"/>
        <v>2677.5997280000006</v>
      </c>
      <c r="M24" s="42">
        <f t="shared" si="12"/>
        <v>2187.2903040000001</v>
      </c>
      <c r="N24" s="40">
        <f t="shared" si="13"/>
        <v>1158.05125</v>
      </c>
      <c r="O24" s="45">
        <f t="shared" si="5"/>
        <v>19410.939922000001</v>
      </c>
      <c r="P24" s="30">
        <f t="shared" si="6"/>
        <v>145.582049415</v>
      </c>
      <c r="Q24" s="63">
        <f t="shared" si="7"/>
        <v>194.10939922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13673.153247999999</v>
      </c>
      <c r="C25" s="42">
        <f t="shared" si="0"/>
        <v>2734.6306495999997</v>
      </c>
      <c r="D25" s="42">
        <f t="shared" si="9"/>
        <v>2236.3704320000002</v>
      </c>
      <c r="E25" s="40">
        <f t="shared" si="10"/>
        <v>1171.8924999999999</v>
      </c>
      <c r="F25" s="45">
        <f t="shared" si="1"/>
        <v>19816.046829599996</v>
      </c>
      <c r="G25" s="30">
        <f t="shared" si="2"/>
        <v>148.62035122199998</v>
      </c>
      <c r="H25" s="63">
        <f t="shared" si="3"/>
        <v>198.16046829599998</v>
      </c>
      <c r="I25" s="16"/>
      <c r="J25" s="35">
        <v>18</v>
      </c>
      <c r="K25" s="29">
        <f t="shared" si="11"/>
        <v>13548.014560000001</v>
      </c>
      <c r="L25" s="42">
        <f t="shared" si="4"/>
        <v>2709.6029120000003</v>
      </c>
      <c r="M25" s="42">
        <f t="shared" si="12"/>
        <v>2213.4332159999999</v>
      </c>
      <c r="N25" s="40">
        <f t="shared" si="13"/>
        <v>1171.8924999999999</v>
      </c>
      <c r="O25" s="45">
        <f t="shared" si="5"/>
        <v>19642.943188000005</v>
      </c>
      <c r="P25" s="30">
        <f t="shared" si="6"/>
        <v>147.32207391000003</v>
      </c>
      <c r="Q25" s="63">
        <f t="shared" si="7"/>
        <v>196.42943188000004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13834.647183999999</v>
      </c>
      <c r="C26" s="42">
        <f t="shared" si="0"/>
        <v>2766.9294367999996</v>
      </c>
      <c r="D26" s="42">
        <f t="shared" si="9"/>
        <v>2262.7842559999999</v>
      </c>
      <c r="E26" s="40">
        <f t="shared" si="10"/>
        <v>1185.7337499999999</v>
      </c>
      <c r="F26" s="45">
        <f t="shared" si="1"/>
        <v>20050.094626799997</v>
      </c>
      <c r="G26" s="30">
        <f t="shared" si="2"/>
        <v>150.37570970099998</v>
      </c>
      <c r="H26" s="63">
        <f t="shared" si="3"/>
        <v>200.50094626799998</v>
      </c>
      <c r="I26" s="16"/>
      <c r="J26" s="35">
        <v>19</v>
      </c>
      <c r="K26" s="29">
        <f t="shared" si="11"/>
        <v>13708.030480000001</v>
      </c>
      <c r="L26" s="42">
        <f t="shared" si="4"/>
        <v>2741.6060960000004</v>
      </c>
      <c r="M26" s="42">
        <f t="shared" si="12"/>
        <v>2239.5761279999997</v>
      </c>
      <c r="N26" s="40">
        <f t="shared" si="13"/>
        <v>1185.7337499999999</v>
      </c>
      <c r="O26" s="45">
        <f t="shared" si="5"/>
        <v>19874.946454000001</v>
      </c>
      <c r="P26" s="30">
        <f t="shared" si="6"/>
        <v>149.06209840500003</v>
      </c>
      <c r="Q26" s="63">
        <f t="shared" si="7"/>
        <v>198.74946454000002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13996.14112</v>
      </c>
      <c r="C27" s="42">
        <f t="shared" si="0"/>
        <v>2799.228224</v>
      </c>
      <c r="D27" s="42">
        <f t="shared" si="9"/>
        <v>2289.1980800000001</v>
      </c>
      <c r="E27" s="40">
        <f t="shared" si="10"/>
        <v>1199.575</v>
      </c>
      <c r="F27" s="45">
        <f t="shared" si="1"/>
        <v>20284.142424000001</v>
      </c>
      <c r="G27" s="30">
        <f t="shared" si="2"/>
        <v>152.13106818</v>
      </c>
      <c r="H27" s="63">
        <f t="shared" si="3"/>
        <v>202.84142424000001</v>
      </c>
      <c r="I27" s="16"/>
      <c r="J27" s="35">
        <v>20</v>
      </c>
      <c r="K27" s="29">
        <f t="shared" si="11"/>
        <v>13868.046400000001</v>
      </c>
      <c r="L27" s="42">
        <f t="shared" si="4"/>
        <v>2773.6092800000001</v>
      </c>
      <c r="M27" s="42">
        <f t="shared" si="12"/>
        <v>2265.7190399999999</v>
      </c>
      <c r="N27" s="40">
        <f t="shared" si="13"/>
        <v>1199.575</v>
      </c>
      <c r="O27" s="45">
        <f t="shared" si="5"/>
        <v>20106.949720000001</v>
      </c>
      <c r="P27" s="30">
        <f t="shared" si="6"/>
        <v>150.8021229</v>
      </c>
      <c r="Q27" s="63">
        <f t="shared" si="7"/>
        <v>201.0694972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14157.635055999999</v>
      </c>
      <c r="C28" s="42">
        <f t="shared" si="0"/>
        <v>2831.5270111999998</v>
      </c>
      <c r="D28" s="42">
        <f t="shared" si="9"/>
        <v>2315.6119040000003</v>
      </c>
      <c r="E28" s="40">
        <f t="shared" si="10"/>
        <v>1213.41625</v>
      </c>
      <c r="F28" s="45">
        <f t="shared" si="1"/>
        <v>20518.190221199999</v>
      </c>
      <c r="G28" s="30">
        <f t="shared" si="2"/>
        <v>153.88642665899999</v>
      </c>
      <c r="H28" s="63">
        <f t="shared" si="3"/>
        <v>205.18190221199998</v>
      </c>
      <c r="I28" s="16"/>
      <c r="J28" s="35">
        <v>21</v>
      </c>
      <c r="K28" s="29">
        <f t="shared" si="11"/>
        <v>14028.062320000001</v>
      </c>
      <c r="L28" s="42">
        <f t="shared" si="4"/>
        <v>2805.6124639999998</v>
      </c>
      <c r="M28" s="42">
        <f t="shared" si="12"/>
        <v>2291.8619519999997</v>
      </c>
      <c r="N28" s="40">
        <f t="shared" si="13"/>
        <v>1213.41625</v>
      </c>
      <c r="O28" s="45">
        <f t="shared" si="5"/>
        <v>20338.952986</v>
      </c>
      <c r="P28" s="30">
        <f t="shared" si="6"/>
        <v>152.542147395</v>
      </c>
      <c r="Q28" s="63">
        <f t="shared" si="7"/>
        <v>203.38952986000001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14319.128992</v>
      </c>
      <c r="C29" s="42">
        <f t="shared" si="0"/>
        <v>2863.8257984000002</v>
      </c>
      <c r="D29" s="42">
        <f t="shared" si="9"/>
        <v>2342.0257280000001</v>
      </c>
      <c r="E29" s="40">
        <f t="shared" si="10"/>
        <v>1227.2574999999999</v>
      </c>
      <c r="F29" s="45">
        <f t="shared" si="1"/>
        <v>20752.238018399999</v>
      </c>
      <c r="G29" s="30">
        <f t="shared" si="2"/>
        <v>155.64178513799999</v>
      </c>
      <c r="H29" s="63">
        <f t="shared" si="3"/>
        <v>207.52238018399999</v>
      </c>
      <c r="I29" s="16"/>
      <c r="J29" s="35">
        <v>22</v>
      </c>
      <c r="K29" s="29">
        <f t="shared" si="11"/>
        <v>14188.078240000003</v>
      </c>
      <c r="L29" s="42">
        <f t="shared" si="4"/>
        <v>2837.6156480000004</v>
      </c>
      <c r="M29" s="42">
        <f t="shared" si="12"/>
        <v>2318.004864</v>
      </c>
      <c r="N29" s="40">
        <f t="shared" si="13"/>
        <v>1227.2574999999999</v>
      </c>
      <c r="O29" s="45">
        <f t="shared" si="5"/>
        <v>20570.956252</v>
      </c>
      <c r="P29" s="30">
        <f t="shared" si="6"/>
        <v>154.28217189</v>
      </c>
      <c r="Q29" s="63">
        <f t="shared" si="7"/>
        <v>205.70956251999999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14480.622927999999</v>
      </c>
      <c r="C30" s="42">
        <f t="shared" si="0"/>
        <v>2896.1245856</v>
      </c>
      <c r="D30" s="42">
        <f t="shared" si="9"/>
        <v>2368.4395520000003</v>
      </c>
      <c r="E30" s="40">
        <f t="shared" si="10"/>
        <v>1241.0987500000001</v>
      </c>
      <c r="F30" s="45">
        <f t="shared" si="1"/>
        <v>20986.2858156</v>
      </c>
      <c r="G30" s="30">
        <f t="shared" si="2"/>
        <v>157.39714361700001</v>
      </c>
      <c r="H30" s="63">
        <f t="shared" si="3"/>
        <v>209.86285815600002</v>
      </c>
      <c r="I30" s="16"/>
      <c r="J30" s="35">
        <v>23</v>
      </c>
      <c r="K30" s="29">
        <f t="shared" si="11"/>
        <v>14348.094160000001</v>
      </c>
      <c r="L30" s="42">
        <f t="shared" si="4"/>
        <v>2869.6188320000006</v>
      </c>
      <c r="M30" s="42">
        <f t="shared" si="12"/>
        <v>2344.1477759999998</v>
      </c>
      <c r="N30" s="40">
        <f t="shared" si="13"/>
        <v>1241.0987500000001</v>
      </c>
      <c r="O30" s="45">
        <f t="shared" si="5"/>
        <v>20802.959518</v>
      </c>
      <c r="P30" s="30">
        <f t="shared" si="6"/>
        <v>156.022196385</v>
      </c>
      <c r="Q30" s="63">
        <f t="shared" si="7"/>
        <v>208.02959518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14642.116864</v>
      </c>
      <c r="C31" s="42">
        <f t="shared" si="0"/>
        <v>2928.4233727999999</v>
      </c>
      <c r="D31" s="42">
        <f t="shared" si="9"/>
        <v>2394.853376</v>
      </c>
      <c r="E31" s="40">
        <f t="shared" si="10"/>
        <v>1254.94</v>
      </c>
      <c r="F31" s="45">
        <f t="shared" si="1"/>
        <v>21220.333612799997</v>
      </c>
      <c r="G31" s="30">
        <f t="shared" si="2"/>
        <v>159.15250209599998</v>
      </c>
      <c r="H31" s="63">
        <f t="shared" si="3"/>
        <v>212.20333612799996</v>
      </c>
      <c r="I31" s="16"/>
      <c r="J31" s="35">
        <v>24</v>
      </c>
      <c r="K31" s="29">
        <f t="shared" si="11"/>
        <v>14508.110080000002</v>
      </c>
      <c r="L31" s="42">
        <f t="shared" si="4"/>
        <v>2901.6220160000003</v>
      </c>
      <c r="M31" s="42">
        <f t="shared" si="12"/>
        <v>2370.290688</v>
      </c>
      <c r="N31" s="40">
        <f t="shared" si="13"/>
        <v>1254.94</v>
      </c>
      <c r="O31" s="45">
        <f t="shared" si="5"/>
        <v>21034.962784000003</v>
      </c>
      <c r="P31" s="30">
        <f t="shared" si="6"/>
        <v>157.76222088000003</v>
      </c>
      <c r="Q31" s="63">
        <f t="shared" si="7"/>
        <v>210.34962784000004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14803.610799999999</v>
      </c>
      <c r="C32" s="65">
        <f t="shared" si="0"/>
        <v>2960.7221599999993</v>
      </c>
      <c r="D32" s="65">
        <f t="shared" si="9"/>
        <v>2421.2672000000002</v>
      </c>
      <c r="E32" s="41">
        <f t="shared" si="10"/>
        <v>1268.78125</v>
      </c>
      <c r="F32" s="71">
        <f t="shared" si="1"/>
        <v>21454.381410000002</v>
      </c>
      <c r="G32" s="33">
        <f t="shared" si="2"/>
        <v>160.90786057500003</v>
      </c>
      <c r="H32" s="64">
        <f t="shared" si="3"/>
        <v>214.54381410000002</v>
      </c>
      <c r="I32" s="111"/>
      <c r="J32" s="36">
        <v>25</v>
      </c>
      <c r="K32" s="32">
        <f t="shared" si="11"/>
        <v>14668.126000000002</v>
      </c>
      <c r="L32" s="65">
        <f t="shared" si="4"/>
        <v>2933.6252000000004</v>
      </c>
      <c r="M32" s="65">
        <f t="shared" si="12"/>
        <v>2396.4335999999998</v>
      </c>
      <c r="N32" s="41">
        <f t="shared" si="13"/>
        <v>1268.78125</v>
      </c>
      <c r="O32" s="71">
        <f t="shared" si="5"/>
        <v>21266.966050000003</v>
      </c>
      <c r="P32" s="33">
        <f t="shared" si="6"/>
        <v>159.50224537500003</v>
      </c>
      <c r="Q32" s="64">
        <f t="shared" si="7"/>
        <v>212.66966050000002</v>
      </c>
      <c r="R32" s="23"/>
      <c r="S32" s="112"/>
      <c r="T32" s="23"/>
      <c r="U32" s="24"/>
      <c r="V32" s="24"/>
      <c r="W32" s="25"/>
      <c r="X32" s="23"/>
      <c r="Y32" s="23"/>
      <c r="Z32" s="26"/>
    </row>
    <row r="33" spans="1:26" ht="14.25" hidden="1" customHeight="1">
      <c r="E33" s="67">
        <f t="shared" ref="E33:E34" si="14">534*1.35</f>
        <v>720.90000000000009</v>
      </c>
      <c r="F33" s="7"/>
      <c r="G33" s="7"/>
      <c r="H33" s="7"/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E34" s="42">
        <f t="shared" si="14"/>
        <v>720.90000000000009</v>
      </c>
      <c r="F34" s="7"/>
      <c r="G34" s="7"/>
      <c r="H34" s="7"/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08" t="str">
        <f>+'Maq.A- CH.Aut-Maq B'!B34</f>
        <v>SNR: 1º Cuota $ 2.000 pagadera el 30/04/2016 y 2º Cuota $ 2.000 pagadera el 30/10/2016</v>
      </c>
      <c r="B35" s="108"/>
      <c r="C35" s="108"/>
      <c r="D35" s="108"/>
      <c r="E35" s="108"/>
      <c r="F35" s="108"/>
      <c r="G35" s="55"/>
      <c r="H35" s="55"/>
      <c r="J35" s="108" t="str">
        <f>+A35</f>
        <v>SNR: 1º Cuota $ 2.000 pagadera el 30/04/2016 y 2º Cuota $ 2.000 pagadera el 30/10/2016</v>
      </c>
      <c r="K35" s="108"/>
      <c r="L35" s="108"/>
      <c r="M35" s="108"/>
      <c r="N35" s="108"/>
      <c r="O35" s="108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topLeftCell="B2" workbookViewId="0">
      <selection activeCell="K7" sqref="K7"/>
    </sheetView>
  </sheetViews>
  <sheetFormatPr baseColWidth="10" defaultRowHeight="12.75"/>
  <cols>
    <col min="1" max="4" width="7.7109375" customWidth="1"/>
    <col min="5" max="5" width="7.7109375" style="2" customWidth="1"/>
    <col min="6" max="6" width="10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9.570312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8" t="s">
        <v>42</v>
      </c>
      <c r="J2" s="68" t="s">
        <v>42</v>
      </c>
    </row>
    <row r="3" spans="1:26" ht="13.5" thickBot="1">
      <c r="A3" s="27" t="s">
        <v>25</v>
      </c>
      <c r="R3" s="27" t="s">
        <v>37</v>
      </c>
    </row>
    <row r="4" spans="1:26" ht="16.5" thickBot="1">
      <c r="A4" s="3" t="s">
        <v>20</v>
      </c>
      <c r="E4" s="4"/>
      <c r="F4" s="69" t="str">
        <f>+'Maq.A- CH.Aut-Maq B'!H3</f>
        <v>DICIEMBRE/2016</v>
      </c>
      <c r="G4" s="72"/>
      <c r="H4" s="74"/>
      <c r="I4" s="5"/>
      <c r="J4" s="3" t="s">
        <v>15</v>
      </c>
      <c r="N4" s="4"/>
      <c r="O4" s="69" t="str">
        <f>+F4</f>
        <v>DICIEMBRE/2016</v>
      </c>
      <c r="P4" s="72"/>
      <c r="Q4" s="74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59" t="s">
        <v>2</v>
      </c>
      <c r="B6" s="60" t="s">
        <v>1</v>
      </c>
      <c r="C6" s="61" t="s">
        <v>3</v>
      </c>
      <c r="D6" s="60" t="s">
        <v>4</v>
      </c>
      <c r="E6" s="60" t="s">
        <v>49</v>
      </c>
      <c r="F6" s="60" t="s">
        <v>5</v>
      </c>
      <c r="G6" s="60" t="s">
        <v>40</v>
      </c>
      <c r="H6" s="62" t="s">
        <v>41</v>
      </c>
      <c r="I6" s="15"/>
      <c r="J6" s="59" t="s">
        <v>2</v>
      </c>
      <c r="K6" s="60" t="s">
        <v>1</v>
      </c>
      <c r="L6" s="61" t="s">
        <v>3</v>
      </c>
      <c r="M6" s="60" t="s">
        <v>4</v>
      </c>
      <c r="N6" s="60" t="s">
        <v>49</v>
      </c>
      <c r="O6" s="60" t="s">
        <v>5</v>
      </c>
      <c r="P6" s="60" t="s">
        <v>40</v>
      </c>
      <c r="Q6" s="62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49" customFormat="1" ht="17.100000000000001" customHeight="1">
      <c r="A7" s="48" t="s">
        <v>6</v>
      </c>
      <c r="B7" s="42">
        <f>7951.99*1.28+250</f>
        <v>10428.547199999999</v>
      </c>
      <c r="C7" s="42">
        <f>B7*20/100</f>
        <v>2085.7094400000001</v>
      </c>
      <c r="D7" s="42">
        <f>1327.28*1.28</f>
        <v>1698.9184</v>
      </c>
      <c r="E7" s="30">
        <v>922.75</v>
      </c>
      <c r="F7" s="45">
        <f>SUM(B7:E7)</f>
        <v>15135.92504</v>
      </c>
      <c r="G7" s="30">
        <f>F7/200*1.5</f>
        <v>113.51943780000001</v>
      </c>
      <c r="H7" s="63">
        <f>F7/200*2</f>
        <v>151.35925040000001</v>
      </c>
      <c r="I7" s="23"/>
      <c r="J7" s="48" t="s">
        <v>6</v>
      </c>
      <c r="K7" s="42">
        <f>7978.55*1.28+250</f>
        <v>10462.544</v>
      </c>
      <c r="L7" s="42">
        <f>K7*20/100</f>
        <v>2092.5088000000001</v>
      </c>
      <c r="M7" s="42">
        <f>1332.17*1.28</f>
        <v>1705.1776000000002</v>
      </c>
      <c r="N7" s="30">
        <v>922.75</v>
      </c>
      <c r="O7" s="45">
        <f>SUM(K7:N7)</f>
        <v>15182.9804</v>
      </c>
      <c r="P7" s="30">
        <f>O7/200*1.5</f>
        <v>113.872353</v>
      </c>
      <c r="Q7" s="63">
        <f>O7/200*2</f>
        <v>151.829804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10584.975407999998</v>
      </c>
      <c r="C8" s="42">
        <f t="shared" ref="C8:C32" si="0">B8*20/100</f>
        <v>2116.9950815999996</v>
      </c>
      <c r="D8" s="42">
        <f>+$D$7+$D$7*0.015*A8</f>
        <v>1724.4021760000001</v>
      </c>
      <c r="E8" s="40">
        <f>($E$7*1.5%*A8)+$E$7</f>
        <v>936.59124999999995</v>
      </c>
      <c r="F8" s="45">
        <f t="shared" ref="F8:F32" si="1">SUM(B8:E8)</f>
        <v>15362.963915599998</v>
      </c>
      <c r="G8" s="30">
        <f t="shared" ref="G8:G32" si="2">F8/200*1.5</f>
        <v>115.22222936699998</v>
      </c>
      <c r="H8" s="63">
        <f t="shared" ref="H8:H32" si="3">F8/200*2</f>
        <v>153.62963915599997</v>
      </c>
      <c r="I8" s="16"/>
      <c r="J8" s="35">
        <v>1</v>
      </c>
      <c r="K8" s="29">
        <f>($K$7*1.5%*J8)+$K$7</f>
        <v>10619.48216</v>
      </c>
      <c r="L8" s="42">
        <f t="shared" ref="L8:L32" si="4">K8*20/100</f>
        <v>2123.896432</v>
      </c>
      <c r="M8" s="42">
        <f>+$M$7+$M$7*0.015*J8</f>
        <v>1730.7552640000001</v>
      </c>
      <c r="N8" s="40">
        <f>($E$7*1.5%*J8)+$E$7</f>
        <v>936.59124999999995</v>
      </c>
      <c r="O8" s="45">
        <f t="shared" ref="O8:O32" si="5">SUM(K8:N8)</f>
        <v>15410.725105999998</v>
      </c>
      <c r="P8" s="30">
        <f t="shared" ref="P8:P32" si="6">O8/200*1.5</f>
        <v>115.58043829499999</v>
      </c>
      <c r="Q8" s="63">
        <f t="shared" ref="Q8:Q32" si="7">O8/200*2</f>
        <v>154.10725105999998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10741.403616</v>
      </c>
      <c r="C9" s="42">
        <f t="shared" si="0"/>
        <v>2148.2807231999996</v>
      </c>
      <c r="D9" s="42">
        <f t="shared" ref="D9:D32" si="9">+$D$7+$D$7*0.015*A9</f>
        <v>1749.8859520000001</v>
      </c>
      <c r="E9" s="40">
        <f t="shared" ref="E9:E32" si="10">($E$7*1.5%*A9)+$E$7</f>
        <v>950.4325</v>
      </c>
      <c r="F9" s="45">
        <f t="shared" si="1"/>
        <v>15590.002791200001</v>
      </c>
      <c r="G9" s="30">
        <f t="shared" si="2"/>
        <v>116.925020934</v>
      </c>
      <c r="H9" s="63">
        <f t="shared" si="3"/>
        <v>155.90002791200001</v>
      </c>
      <c r="I9" s="16"/>
      <c r="J9" s="35">
        <v>2</v>
      </c>
      <c r="K9" s="29">
        <f t="shared" ref="K9:K32" si="11">($K$7*1.5%*J9)+$K$7</f>
        <v>10776.420319999999</v>
      </c>
      <c r="L9" s="42">
        <f t="shared" si="4"/>
        <v>2155.2840639999999</v>
      </c>
      <c r="M9" s="42">
        <f t="shared" ref="M9:M32" si="12">+$M$7+$M$7*0.015*J9</f>
        <v>1756.3329280000003</v>
      </c>
      <c r="N9" s="40">
        <f t="shared" ref="N9:N32" si="13">($E$7*1.5%*J9)+$E$7</f>
        <v>950.4325</v>
      </c>
      <c r="O9" s="45">
        <f t="shared" si="5"/>
        <v>15638.469811999999</v>
      </c>
      <c r="P9" s="30">
        <f t="shared" si="6"/>
        <v>117.28852359</v>
      </c>
      <c r="Q9" s="63">
        <f t="shared" si="7"/>
        <v>156.38469812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10897.831823999999</v>
      </c>
      <c r="C10" s="42">
        <f t="shared" si="0"/>
        <v>2179.5663648</v>
      </c>
      <c r="D10" s="42">
        <f t="shared" si="9"/>
        <v>1775.3697280000001</v>
      </c>
      <c r="E10" s="40">
        <f t="shared" si="10"/>
        <v>964.27374999999995</v>
      </c>
      <c r="F10" s="45">
        <f t="shared" si="1"/>
        <v>15817.041666799998</v>
      </c>
      <c r="G10" s="30">
        <f t="shared" si="2"/>
        <v>118.62781250099998</v>
      </c>
      <c r="H10" s="63">
        <f t="shared" si="3"/>
        <v>158.17041666799997</v>
      </c>
      <c r="I10" s="16"/>
      <c r="J10" s="35">
        <v>3</v>
      </c>
      <c r="K10" s="29">
        <f t="shared" si="11"/>
        <v>10933.358479999999</v>
      </c>
      <c r="L10" s="42">
        <f t="shared" si="4"/>
        <v>2186.6716959999994</v>
      </c>
      <c r="M10" s="42">
        <f t="shared" si="12"/>
        <v>1781.9105920000002</v>
      </c>
      <c r="N10" s="40">
        <f t="shared" si="13"/>
        <v>964.27374999999995</v>
      </c>
      <c r="O10" s="45">
        <f t="shared" si="5"/>
        <v>15866.214517999999</v>
      </c>
      <c r="P10" s="30">
        <f t="shared" si="6"/>
        <v>118.99660888499999</v>
      </c>
      <c r="Q10" s="63">
        <f t="shared" si="7"/>
        <v>158.66214517999998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11054.260031999998</v>
      </c>
      <c r="C11" s="42">
        <f t="shared" si="0"/>
        <v>2210.8520063999995</v>
      </c>
      <c r="D11" s="42">
        <f t="shared" si="9"/>
        <v>1800.8535039999999</v>
      </c>
      <c r="E11" s="40">
        <f t="shared" si="10"/>
        <v>978.11500000000001</v>
      </c>
      <c r="F11" s="45">
        <f t="shared" si="1"/>
        <v>16044.080542399999</v>
      </c>
      <c r="G11" s="30">
        <f t="shared" si="2"/>
        <v>120.33060406799999</v>
      </c>
      <c r="H11" s="63">
        <f t="shared" si="3"/>
        <v>160.44080542399999</v>
      </c>
      <c r="I11" s="16"/>
      <c r="J11" s="35">
        <v>4</v>
      </c>
      <c r="K11" s="29">
        <f t="shared" si="11"/>
        <v>11090.29664</v>
      </c>
      <c r="L11" s="42">
        <f t="shared" si="4"/>
        <v>2218.0593280000003</v>
      </c>
      <c r="M11" s="42">
        <f t="shared" si="12"/>
        <v>1807.4882560000003</v>
      </c>
      <c r="N11" s="40">
        <f t="shared" si="13"/>
        <v>978.11500000000001</v>
      </c>
      <c r="O11" s="45">
        <f t="shared" si="5"/>
        <v>16093.959224</v>
      </c>
      <c r="P11" s="30">
        <f t="shared" si="6"/>
        <v>120.70469417999999</v>
      </c>
      <c r="Q11" s="63">
        <f t="shared" si="7"/>
        <v>160.93959224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11210.688239999999</v>
      </c>
      <c r="C12" s="42">
        <f t="shared" si="0"/>
        <v>2242.1376479999999</v>
      </c>
      <c r="D12" s="42">
        <f t="shared" si="9"/>
        <v>1826.33728</v>
      </c>
      <c r="E12" s="40">
        <f t="shared" si="10"/>
        <v>991.95624999999995</v>
      </c>
      <c r="F12" s="45">
        <f t="shared" si="1"/>
        <v>16271.119417999998</v>
      </c>
      <c r="G12" s="30">
        <f t="shared" si="2"/>
        <v>122.03339563499998</v>
      </c>
      <c r="H12" s="63">
        <f t="shared" si="3"/>
        <v>162.71119417999998</v>
      </c>
      <c r="I12" s="16"/>
      <c r="J12" s="35">
        <v>5</v>
      </c>
      <c r="K12" s="29">
        <f t="shared" si="11"/>
        <v>11247.2348</v>
      </c>
      <c r="L12" s="42">
        <f t="shared" si="4"/>
        <v>2249.4469599999998</v>
      </c>
      <c r="M12" s="42">
        <f t="shared" si="12"/>
        <v>1833.0659200000002</v>
      </c>
      <c r="N12" s="40">
        <f t="shared" si="13"/>
        <v>991.95624999999995</v>
      </c>
      <c r="O12" s="45">
        <f t="shared" si="5"/>
        <v>16321.70393</v>
      </c>
      <c r="P12" s="30">
        <f t="shared" si="6"/>
        <v>122.41277947500001</v>
      </c>
      <c r="Q12" s="63">
        <f t="shared" si="7"/>
        <v>163.21703930000001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11367.116447999999</v>
      </c>
      <c r="C13" s="42">
        <f t="shared" si="0"/>
        <v>2273.4232895999999</v>
      </c>
      <c r="D13" s="42">
        <f t="shared" si="9"/>
        <v>1851.821056</v>
      </c>
      <c r="E13" s="40">
        <f t="shared" si="10"/>
        <v>1005.7975</v>
      </c>
      <c r="F13" s="45">
        <f t="shared" si="1"/>
        <v>16498.158293599998</v>
      </c>
      <c r="G13" s="30">
        <f t="shared" si="2"/>
        <v>123.73618720199997</v>
      </c>
      <c r="H13" s="63">
        <f t="shared" si="3"/>
        <v>164.98158293599997</v>
      </c>
      <c r="I13" s="16"/>
      <c r="J13" s="35">
        <v>6</v>
      </c>
      <c r="K13" s="29">
        <f t="shared" si="11"/>
        <v>11404.17296</v>
      </c>
      <c r="L13" s="42">
        <f t="shared" si="4"/>
        <v>2280.8345919999997</v>
      </c>
      <c r="M13" s="42">
        <f t="shared" si="12"/>
        <v>1858.6435840000001</v>
      </c>
      <c r="N13" s="40">
        <f t="shared" si="13"/>
        <v>1005.7975</v>
      </c>
      <c r="O13" s="45">
        <f t="shared" si="5"/>
        <v>16549.448635999997</v>
      </c>
      <c r="P13" s="30">
        <f t="shared" si="6"/>
        <v>124.12086476999997</v>
      </c>
      <c r="Q13" s="63">
        <f t="shared" si="7"/>
        <v>165.49448635999997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11523.544655999998</v>
      </c>
      <c r="C14" s="42">
        <f t="shared" si="0"/>
        <v>2304.7089311999998</v>
      </c>
      <c r="D14" s="42">
        <f t="shared" si="9"/>
        <v>1877.304832</v>
      </c>
      <c r="E14" s="40">
        <f t="shared" si="10"/>
        <v>1019.63875</v>
      </c>
      <c r="F14" s="45">
        <f t="shared" si="1"/>
        <v>16725.197169199997</v>
      </c>
      <c r="G14" s="30">
        <f t="shared" si="2"/>
        <v>125.43897876899999</v>
      </c>
      <c r="H14" s="63">
        <f t="shared" si="3"/>
        <v>167.25197169199998</v>
      </c>
      <c r="I14" s="16"/>
      <c r="J14" s="35">
        <v>7</v>
      </c>
      <c r="K14" s="29">
        <f t="shared" si="11"/>
        <v>11561.11112</v>
      </c>
      <c r="L14" s="42">
        <f t="shared" si="4"/>
        <v>2312.2222240000001</v>
      </c>
      <c r="M14" s="42">
        <f t="shared" si="12"/>
        <v>1884.2212480000003</v>
      </c>
      <c r="N14" s="40">
        <f t="shared" si="13"/>
        <v>1019.63875</v>
      </c>
      <c r="O14" s="45">
        <f t="shared" si="5"/>
        <v>16777.193341999999</v>
      </c>
      <c r="P14" s="30">
        <f t="shared" si="6"/>
        <v>125.82895006499999</v>
      </c>
      <c r="Q14" s="63">
        <f t="shared" si="7"/>
        <v>167.77193341999998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11679.972863999999</v>
      </c>
      <c r="C15" s="42">
        <f t="shared" si="0"/>
        <v>2335.9945727999998</v>
      </c>
      <c r="D15" s="42">
        <f t="shared" si="9"/>
        <v>1902.7886080000001</v>
      </c>
      <c r="E15" s="40">
        <f t="shared" si="10"/>
        <v>1033.48</v>
      </c>
      <c r="F15" s="45">
        <f t="shared" si="1"/>
        <v>16952.2360448</v>
      </c>
      <c r="G15" s="30">
        <f t="shared" si="2"/>
        <v>127.14177033600001</v>
      </c>
      <c r="H15" s="63">
        <f t="shared" si="3"/>
        <v>169.522360448</v>
      </c>
      <c r="I15" s="16"/>
      <c r="J15" s="35">
        <v>8</v>
      </c>
      <c r="K15" s="29">
        <f t="shared" si="11"/>
        <v>11718.049279999999</v>
      </c>
      <c r="L15" s="42">
        <f t="shared" si="4"/>
        <v>2343.609856</v>
      </c>
      <c r="M15" s="42">
        <f t="shared" si="12"/>
        <v>1909.7989120000002</v>
      </c>
      <c r="N15" s="40">
        <f t="shared" si="13"/>
        <v>1033.48</v>
      </c>
      <c r="O15" s="45">
        <f t="shared" si="5"/>
        <v>17004.938048</v>
      </c>
      <c r="P15" s="30">
        <f t="shared" si="6"/>
        <v>127.53703536</v>
      </c>
      <c r="Q15" s="63">
        <f t="shared" si="7"/>
        <v>170.04938048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11836.401071999999</v>
      </c>
      <c r="C16" s="42">
        <f t="shared" si="0"/>
        <v>2367.2802143999997</v>
      </c>
      <c r="D16" s="42">
        <f t="shared" si="9"/>
        <v>1928.2723840000001</v>
      </c>
      <c r="E16" s="40">
        <f t="shared" si="10"/>
        <v>1047.32125</v>
      </c>
      <c r="F16" s="45">
        <f t="shared" si="1"/>
        <v>17179.274920399999</v>
      </c>
      <c r="G16" s="30">
        <f t="shared" si="2"/>
        <v>128.844561903</v>
      </c>
      <c r="H16" s="63">
        <f t="shared" si="3"/>
        <v>171.79274920399999</v>
      </c>
      <c r="I16" s="16"/>
      <c r="J16" s="35">
        <v>9</v>
      </c>
      <c r="K16" s="29">
        <f t="shared" si="11"/>
        <v>11874.987439999999</v>
      </c>
      <c r="L16" s="42">
        <f t="shared" si="4"/>
        <v>2374.9974879999995</v>
      </c>
      <c r="M16" s="42">
        <f t="shared" si="12"/>
        <v>1935.3765760000001</v>
      </c>
      <c r="N16" s="40">
        <f t="shared" si="13"/>
        <v>1047.32125</v>
      </c>
      <c r="O16" s="45">
        <f t="shared" si="5"/>
        <v>17232.682753999998</v>
      </c>
      <c r="P16" s="30">
        <f t="shared" si="6"/>
        <v>129.24512065499999</v>
      </c>
      <c r="Q16" s="63">
        <f t="shared" si="7"/>
        <v>172.32682753999998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11992.829279999998</v>
      </c>
      <c r="C17" s="42">
        <f t="shared" si="0"/>
        <v>2398.5658559999997</v>
      </c>
      <c r="D17" s="42">
        <f t="shared" si="9"/>
        <v>1953.7561599999999</v>
      </c>
      <c r="E17" s="40">
        <f t="shared" si="10"/>
        <v>1061.1624999999999</v>
      </c>
      <c r="F17" s="45">
        <f t="shared" si="1"/>
        <v>17406.313795999995</v>
      </c>
      <c r="G17" s="30">
        <f t="shared" si="2"/>
        <v>130.54735346999996</v>
      </c>
      <c r="H17" s="63">
        <f t="shared" si="3"/>
        <v>174.06313795999995</v>
      </c>
      <c r="I17" s="16"/>
      <c r="J17" s="35">
        <v>10</v>
      </c>
      <c r="K17" s="29">
        <f t="shared" si="11"/>
        <v>12031.925599999999</v>
      </c>
      <c r="L17" s="42">
        <f t="shared" si="4"/>
        <v>2406.3851199999999</v>
      </c>
      <c r="M17" s="42">
        <f t="shared" si="12"/>
        <v>1960.9542400000003</v>
      </c>
      <c r="N17" s="40">
        <f t="shared" si="13"/>
        <v>1061.1624999999999</v>
      </c>
      <c r="O17" s="45">
        <f t="shared" si="5"/>
        <v>17460.427459999995</v>
      </c>
      <c r="P17" s="30">
        <f t="shared" si="6"/>
        <v>130.95320594999995</v>
      </c>
      <c r="Q17" s="63">
        <f t="shared" si="7"/>
        <v>174.60427459999994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12149.257487999999</v>
      </c>
      <c r="C18" s="42">
        <f t="shared" si="0"/>
        <v>2429.8514976000001</v>
      </c>
      <c r="D18" s="42">
        <f t="shared" si="9"/>
        <v>1979.2399359999999</v>
      </c>
      <c r="E18" s="40">
        <f t="shared" si="10"/>
        <v>1075.0037500000001</v>
      </c>
      <c r="F18" s="45">
        <f t="shared" si="1"/>
        <v>17633.352671600001</v>
      </c>
      <c r="G18" s="30">
        <f t="shared" si="2"/>
        <v>132.25014503700001</v>
      </c>
      <c r="H18" s="63">
        <f t="shared" si="3"/>
        <v>176.33352671600002</v>
      </c>
      <c r="I18" s="16"/>
      <c r="J18" s="35">
        <v>11</v>
      </c>
      <c r="K18" s="29">
        <f t="shared" si="11"/>
        <v>12188.86376</v>
      </c>
      <c r="L18" s="42">
        <f t="shared" si="4"/>
        <v>2437.7727519999999</v>
      </c>
      <c r="M18" s="42">
        <f t="shared" si="12"/>
        <v>1986.5319040000002</v>
      </c>
      <c r="N18" s="40">
        <f t="shared" si="13"/>
        <v>1075.0037500000001</v>
      </c>
      <c r="O18" s="45">
        <f t="shared" si="5"/>
        <v>17688.172166</v>
      </c>
      <c r="P18" s="30">
        <f t="shared" si="6"/>
        <v>132.661291245</v>
      </c>
      <c r="Q18" s="63">
        <f t="shared" si="7"/>
        <v>176.88172166000001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12305.685695999999</v>
      </c>
      <c r="C19" s="42">
        <f t="shared" si="0"/>
        <v>2461.1371391999996</v>
      </c>
      <c r="D19" s="42">
        <f t="shared" si="9"/>
        <v>2004.723712</v>
      </c>
      <c r="E19" s="40">
        <f t="shared" si="10"/>
        <v>1088.845</v>
      </c>
      <c r="F19" s="45">
        <f t="shared" si="1"/>
        <v>17860.391547200001</v>
      </c>
      <c r="G19" s="30">
        <f t="shared" si="2"/>
        <v>133.952936604</v>
      </c>
      <c r="H19" s="63">
        <f t="shared" si="3"/>
        <v>178.60391547200001</v>
      </c>
      <c r="I19" s="16"/>
      <c r="J19" s="35">
        <v>12</v>
      </c>
      <c r="K19" s="29">
        <f t="shared" si="11"/>
        <v>12345.80192</v>
      </c>
      <c r="L19" s="42">
        <f t="shared" si="4"/>
        <v>2469.1603839999998</v>
      </c>
      <c r="M19" s="42">
        <f t="shared" si="12"/>
        <v>2012.1095680000003</v>
      </c>
      <c r="N19" s="40">
        <f t="shared" si="13"/>
        <v>1088.845</v>
      </c>
      <c r="O19" s="45">
        <f t="shared" si="5"/>
        <v>17915.916872000002</v>
      </c>
      <c r="P19" s="30">
        <f t="shared" si="6"/>
        <v>134.36937654000002</v>
      </c>
      <c r="Q19" s="63">
        <f t="shared" si="7"/>
        <v>179.15916872000003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12462.113903999998</v>
      </c>
      <c r="C20" s="42">
        <f t="shared" si="0"/>
        <v>2492.4227807999996</v>
      </c>
      <c r="D20" s="42">
        <f t="shared" si="9"/>
        <v>2030.207488</v>
      </c>
      <c r="E20" s="40">
        <f t="shared" si="10"/>
        <v>1102.68625</v>
      </c>
      <c r="F20" s="45">
        <f t="shared" si="1"/>
        <v>18087.430422799996</v>
      </c>
      <c r="G20" s="30">
        <f t="shared" si="2"/>
        <v>135.65572817099996</v>
      </c>
      <c r="H20" s="63">
        <f t="shared" si="3"/>
        <v>180.87430422799997</v>
      </c>
      <c r="I20" s="16"/>
      <c r="J20" s="35">
        <v>13</v>
      </c>
      <c r="K20" s="29">
        <f t="shared" si="11"/>
        <v>12502.74008</v>
      </c>
      <c r="L20" s="42">
        <f t="shared" si="4"/>
        <v>2500.5480160000002</v>
      </c>
      <c r="M20" s="42">
        <f t="shared" si="12"/>
        <v>2037.6872320000002</v>
      </c>
      <c r="N20" s="40">
        <f t="shared" si="13"/>
        <v>1102.68625</v>
      </c>
      <c r="O20" s="45">
        <f t="shared" si="5"/>
        <v>18143.661577999999</v>
      </c>
      <c r="P20" s="30">
        <f t="shared" si="6"/>
        <v>136.07746183499998</v>
      </c>
      <c r="Q20" s="63">
        <f t="shared" si="7"/>
        <v>181.43661577999998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12618.542111999999</v>
      </c>
      <c r="C21" s="42">
        <f t="shared" si="0"/>
        <v>2523.7084223999996</v>
      </c>
      <c r="D21" s="42">
        <f t="shared" si="9"/>
        <v>2055.691264</v>
      </c>
      <c r="E21" s="40">
        <f t="shared" si="10"/>
        <v>1116.5274999999999</v>
      </c>
      <c r="F21" s="45">
        <f t="shared" si="1"/>
        <v>18314.469298399999</v>
      </c>
      <c r="G21" s="30">
        <f t="shared" si="2"/>
        <v>137.35851973799998</v>
      </c>
      <c r="H21" s="63">
        <f t="shared" si="3"/>
        <v>183.14469298399999</v>
      </c>
      <c r="I21" s="16"/>
      <c r="J21" s="35">
        <v>14</v>
      </c>
      <c r="K21" s="29">
        <f t="shared" si="11"/>
        <v>12659.678239999999</v>
      </c>
      <c r="L21" s="42">
        <f t="shared" si="4"/>
        <v>2531.9356480000001</v>
      </c>
      <c r="M21" s="42">
        <f t="shared" si="12"/>
        <v>2063.2648960000001</v>
      </c>
      <c r="N21" s="40">
        <f t="shared" si="13"/>
        <v>1116.5274999999999</v>
      </c>
      <c r="O21" s="45">
        <f t="shared" si="5"/>
        <v>18371.406284000001</v>
      </c>
      <c r="P21" s="30">
        <f t="shared" si="6"/>
        <v>137.78554713</v>
      </c>
      <c r="Q21" s="63">
        <f t="shared" si="7"/>
        <v>183.71406284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12774.970319999999</v>
      </c>
      <c r="C22" s="42">
        <f t="shared" si="0"/>
        <v>2554.994064</v>
      </c>
      <c r="D22" s="42">
        <f t="shared" si="9"/>
        <v>2081.1750400000001</v>
      </c>
      <c r="E22" s="40">
        <f t="shared" si="10"/>
        <v>1130.3687500000001</v>
      </c>
      <c r="F22" s="45">
        <f t="shared" si="1"/>
        <v>18541.508174000002</v>
      </c>
      <c r="G22" s="30">
        <f t="shared" si="2"/>
        <v>139.06131130500003</v>
      </c>
      <c r="H22" s="63">
        <f t="shared" si="3"/>
        <v>185.41508174000003</v>
      </c>
      <c r="I22" s="16"/>
      <c r="J22" s="35">
        <v>15</v>
      </c>
      <c r="K22" s="29">
        <f t="shared" si="11"/>
        <v>12816.616399999999</v>
      </c>
      <c r="L22" s="42">
        <f t="shared" si="4"/>
        <v>2563.3232799999996</v>
      </c>
      <c r="M22" s="42">
        <f t="shared" si="12"/>
        <v>2088.84256</v>
      </c>
      <c r="N22" s="40">
        <f t="shared" si="13"/>
        <v>1130.3687500000001</v>
      </c>
      <c r="O22" s="45">
        <f t="shared" si="5"/>
        <v>18599.150990000002</v>
      </c>
      <c r="P22" s="30">
        <f t="shared" si="6"/>
        <v>139.49363242500002</v>
      </c>
      <c r="Q22" s="63">
        <f t="shared" si="7"/>
        <v>185.99150990000001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12931.398527999998</v>
      </c>
      <c r="C23" s="42">
        <f t="shared" si="0"/>
        <v>2586.2797055999995</v>
      </c>
      <c r="D23" s="42">
        <f t="shared" si="9"/>
        <v>2106.6588160000001</v>
      </c>
      <c r="E23" s="40">
        <f t="shared" si="10"/>
        <v>1144.21</v>
      </c>
      <c r="F23" s="45">
        <f t="shared" si="1"/>
        <v>18768.547049599998</v>
      </c>
      <c r="G23" s="30">
        <f t="shared" si="2"/>
        <v>140.764102872</v>
      </c>
      <c r="H23" s="63">
        <f t="shared" si="3"/>
        <v>187.68547049599999</v>
      </c>
      <c r="I23" s="16"/>
      <c r="J23" s="35">
        <v>16</v>
      </c>
      <c r="K23" s="29">
        <f t="shared" si="11"/>
        <v>12973.55456</v>
      </c>
      <c r="L23" s="42">
        <f t="shared" si="4"/>
        <v>2594.7109120000005</v>
      </c>
      <c r="M23" s="42">
        <f t="shared" si="12"/>
        <v>2114.4202240000004</v>
      </c>
      <c r="N23" s="40">
        <f t="shared" si="13"/>
        <v>1144.21</v>
      </c>
      <c r="O23" s="45">
        <f t="shared" si="5"/>
        <v>18826.895696</v>
      </c>
      <c r="P23" s="30">
        <f t="shared" si="6"/>
        <v>141.20171772</v>
      </c>
      <c r="Q23" s="63">
        <f t="shared" si="7"/>
        <v>188.26895696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13087.826735999999</v>
      </c>
      <c r="C24" s="42">
        <f t="shared" si="0"/>
        <v>2617.5653471999999</v>
      </c>
      <c r="D24" s="42">
        <f t="shared" si="9"/>
        <v>2132.1425920000001</v>
      </c>
      <c r="E24" s="40">
        <f t="shared" si="10"/>
        <v>1158.05125</v>
      </c>
      <c r="F24" s="45">
        <f t="shared" si="1"/>
        <v>18995.585925199997</v>
      </c>
      <c r="G24" s="30">
        <f t="shared" si="2"/>
        <v>142.46689443899999</v>
      </c>
      <c r="H24" s="63">
        <f t="shared" si="3"/>
        <v>189.95585925199998</v>
      </c>
      <c r="I24" s="16"/>
      <c r="J24" s="35">
        <v>17</v>
      </c>
      <c r="K24" s="29">
        <f t="shared" si="11"/>
        <v>13130.49272</v>
      </c>
      <c r="L24" s="42">
        <f t="shared" si="4"/>
        <v>2626.0985439999999</v>
      </c>
      <c r="M24" s="42">
        <f t="shared" si="12"/>
        <v>2139.9978880000003</v>
      </c>
      <c r="N24" s="40">
        <f t="shared" si="13"/>
        <v>1158.05125</v>
      </c>
      <c r="O24" s="45">
        <f t="shared" si="5"/>
        <v>19054.640402000001</v>
      </c>
      <c r="P24" s="30">
        <f t="shared" si="6"/>
        <v>142.90980301500002</v>
      </c>
      <c r="Q24" s="63">
        <f t="shared" si="7"/>
        <v>190.54640402000001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13244.254943999998</v>
      </c>
      <c r="C25" s="42">
        <f t="shared" si="0"/>
        <v>2648.8509887999994</v>
      </c>
      <c r="D25" s="42">
        <f t="shared" si="9"/>
        <v>2157.6263680000002</v>
      </c>
      <c r="E25" s="40">
        <f t="shared" si="10"/>
        <v>1171.8924999999999</v>
      </c>
      <c r="F25" s="45">
        <f t="shared" si="1"/>
        <v>19222.624800799997</v>
      </c>
      <c r="G25" s="30">
        <f t="shared" si="2"/>
        <v>144.16968600599998</v>
      </c>
      <c r="H25" s="63">
        <f t="shared" si="3"/>
        <v>192.22624800799997</v>
      </c>
      <c r="I25" s="16"/>
      <c r="J25" s="35">
        <v>18</v>
      </c>
      <c r="K25" s="29">
        <f t="shared" si="11"/>
        <v>13287.43088</v>
      </c>
      <c r="L25" s="42">
        <f t="shared" si="4"/>
        <v>2657.4861759999999</v>
      </c>
      <c r="M25" s="42">
        <f t="shared" si="12"/>
        <v>2165.5755520000002</v>
      </c>
      <c r="N25" s="40">
        <f t="shared" si="13"/>
        <v>1171.8924999999999</v>
      </c>
      <c r="O25" s="45">
        <f t="shared" si="5"/>
        <v>19282.385108000002</v>
      </c>
      <c r="P25" s="30">
        <f t="shared" si="6"/>
        <v>144.61788831000001</v>
      </c>
      <c r="Q25" s="63">
        <f t="shared" si="7"/>
        <v>192.82385108000003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13400.683151999998</v>
      </c>
      <c r="C26" s="42">
        <f t="shared" si="0"/>
        <v>2680.1366303999994</v>
      </c>
      <c r="D26" s="42">
        <f t="shared" si="9"/>
        <v>2183.1101440000002</v>
      </c>
      <c r="E26" s="40">
        <f t="shared" si="10"/>
        <v>1185.7337499999999</v>
      </c>
      <c r="F26" s="45">
        <f t="shared" si="1"/>
        <v>19449.6636764</v>
      </c>
      <c r="G26" s="30">
        <f t="shared" si="2"/>
        <v>145.872477573</v>
      </c>
      <c r="H26" s="63">
        <f t="shared" si="3"/>
        <v>194.49663676399999</v>
      </c>
      <c r="I26" s="16"/>
      <c r="J26" s="35">
        <v>19</v>
      </c>
      <c r="K26" s="29">
        <f t="shared" si="11"/>
        <v>13444.36904</v>
      </c>
      <c r="L26" s="42">
        <f t="shared" si="4"/>
        <v>2688.8738079999998</v>
      </c>
      <c r="M26" s="42">
        <f t="shared" si="12"/>
        <v>2191.1532160000002</v>
      </c>
      <c r="N26" s="40">
        <f t="shared" si="13"/>
        <v>1185.7337499999999</v>
      </c>
      <c r="O26" s="45">
        <f t="shared" si="5"/>
        <v>19510.129814</v>
      </c>
      <c r="P26" s="30">
        <f t="shared" si="6"/>
        <v>146.325973605</v>
      </c>
      <c r="Q26" s="63">
        <f t="shared" si="7"/>
        <v>195.10129814000001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13557.111359999999</v>
      </c>
      <c r="C27" s="42">
        <f t="shared" si="0"/>
        <v>2711.4222719999998</v>
      </c>
      <c r="D27" s="42">
        <f t="shared" si="9"/>
        <v>2208.5939200000003</v>
      </c>
      <c r="E27" s="40">
        <f t="shared" si="10"/>
        <v>1199.575</v>
      </c>
      <c r="F27" s="45">
        <f t="shared" si="1"/>
        <v>19676.702551999999</v>
      </c>
      <c r="G27" s="30">
        <f t="shared" si="2"/>
        <v>147.57526913999999</v>
      </c>
      <c r="H27" s="63">
        <f t="shared" si="3"/>
        <v>196.76702551999998</v>
      </c>
      <c r="I27" s="16"/>
      <c r="J27" s="35">
        <v>20</v>
      </c>
      <c r="K27" s="29">
        <f t="shared" si="11"/>
        <v>13601.307199999999</v>
      </c>
      <c r="L27" s="42">
        <f t="shared" si="4"/>
        <v>2720.2614399999998</v>
      </c>
      <c r="M27" s="42">
        <f t="shared" si="12"/>
        <v>2216.7308800000001</v>
      </c>
      <c r="N27" s="40">
        <f t="shared" si="13"/>
        <v>1199.575</v>
      </c>
      <c r="O27" s="45">
        <f t="shared" si="5"/>
        <v>19737.874520000001</v>
      </c>
      <c r="P27" s="30">
        <f t="shared" si="6"/>
        <v>148.03405890000002</v>
      </c>
      <c r="Q27" s="63">
        <f t="shared" si="7"/>
        <v>197.37874520000003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13713.539567999998</v>
      </c>
      <c r="C28" s="42">
        <f t="shared" si="0"/>
        <v>2742.7079135999998</v>
      </c>
      <c r="D28" s="42">
        <f t="shared" si="9"/>
        <v>2234.0776959999998</v>
      </c>
      <c r="E28" s="40">
        <f t="shared" si="10"/>
        <v>1213.41625</v>
      </c>
      <c r="F28" s="45">
        <f t="shared" si="1"/>
        <v>19903.741427599998</v>
      </c>
      <c r="G28" s="30">
        <f t="shared" si="2"/>
        <v>149.27806070700001</v>
      </c>
      <c r="H28" s="63">
        <f t="shared" si="3"/>
        <v>199.03741427599999</v>
      </c>
      <c r="I28" s="16"/>
      <c r="J28" s="35">
        <v>21</v>
      </c>
      <c r="K28" s="29">
        <f t="shared" si="11"/>
        <v>13758.245359999999</v>
      </c>
      <c r="L28" s="42">
        <f t="shared" si="4"/>
        <v>2751.6490719999997</v>
      </c>
      <c r="M28" s="42">
        <f t="shared" si="12"/>
        <v>2242.3085440000004</v>
      </c>
      <c r="N28" s="40">
        <f t="shared" si="13"/>
        <v>1213.41625</v>
      </c>
      <c r="O28" s="45">
        <f t="shared" si="5"/>
        <v>19965.619225999995</v>
      </c>
      <c r="P28" s="30">
        <f t="shared" si="6"/>
        <v>149.74214419499998</v>
      </c>
      <c r="Q28" s="63">
        <f t="shared" si="7"/>
        <v>199.65619225999995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13869.967775999998</v>
      </c>
      <c r="C29" s="42">
        <f t="shared" si="0"/>
        <v>2773.9935551999997</v>
      </c>
      <c r="D29" s="42">
        <f t="shared" si="9"/>
        <v>2259.5614719999999</v>
      </c>
      <c r="E29" s="40">
        <f t="shared" si="10"/>
        <v>1227.2574999999999</v>
      </c>
      <c r="F29" s="45">
        <f t="shared" si="1"/>
        <v>20130.780303199997</v>
      </c>
      <c r="G29" s="30">
        <f t="shared" si="2"/>
        <v>150.98085227399997</v>
      </c>
      <c r="H29" s="63">
        <f t="shared" si="3"/>
        <v>201.30780303199998</v>
      </c>
      <c r="I29" s="16"/>
      <c r="J29" s="35">
        <v>22</v>
      </c>
      <c r="K29" s="29">
        <f t="shared" si="11"/>
        <v>13915.183519999999</v>
      </c>
      <c r="L29" s="42">
        <f t="shared" si="4"/>
        <v>2783.0367039999996</v>
      </c>
      <c r="M29" s="42">
        <f t="shared" si="12"/>
        <v>2267.8862080000004</v>
      </c>
      <c r="N29" s="40">
        <f t="shared" si="13"/>
        <v>1227.2574999999999</v>
      </c>
      <c r="O29" s="45">
        <f t="shared" si="5"/>
        <v>20193.363931999997</v>
      </c>
      <c r="P29" s="30">
        <f t="shared" si="6"/>
        <v>151.45022948999997</v>
      </c>
      <c r="Q29" s="63">
        <f t="shared" si="7"/>
        <v>201.93363931999997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14026.395983999999</v>
      </c>
      <c r="C30" s="42">
        <f t="shared" si="0"/>
        <v>2805.2791968000001</v>
      </c>
      <c r="D30" s="42">
        <f t="shared" si="9"/>
        <v>2285.0452479999999</v>
      </c>
      <c r="E30" s="40">
        <f t="shared" si="10"/>
        <v>1241.0987500000001</v>
      </c>
      <c r="F30" s="45">
        <f t="shared" si="1"/>
        <v>20357.819178799997</v>
      </c>
      <c r="G30" s="30">
        <f t="shared" si="2"/>
        <v>152.68364384099999</v>
      </c>
      <c r="H30" s="63">
        <f t="shared" si="3"/>
        <v>203.57819178799997</v>
      </c>
      <c r="I30" s="16"/>
      <c r="J30" s="35">
        <v>23</v>
      </c>
      <c r="K30" s="29">
        <f t="shared" si="11"/>
        <v>14072.12168</v>
      </c>
      <c r="L30" s="42">
        <f t="shared" si="4"/>
        <v>2814.424336</v>
      </c>
      <c r="M30" s="42">
        <f t="shared" si="12"/>
        <v>2293.4638720000003</v>
      </c>
      <c r="N30" s="40">
        <f t="shared" si="13"/>
        <v>1241.0987500000001</v>
      </c>
      <c r="O30" s="45">
        <f t="shared" si="5"/>
        <v>20421.108638000002</v>
      </c>
      <c r="P30" s="30">
        <f t="shared" si="6"/>
        <v>153.15831478500002</v>
      </c>
      <c r="Q30" s="63">
        <f t="shared" si="7"/>
        <v>204.21108638000001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14182.824191999998</v>
      </c>
      <c r="C31" s="42">
        <f t="shared" si="0"/>
        <v>2836.5648383999996</v>
      </c>
      <c r="D31" s="42">
        <f t="shared" si="9"/>
        <v>2310.5290239999999</v>
      </c>
      <c r="E31" s="40">
        <f t="shared" si="10"/>
        <v>1254.94</v>
      </c>
      <c r="F31" s="45">
        <f t="shared" si="1"/>
        <v>20584.858054399996</v>
      </c>
      <c r="G31" s="30">
        <f t="shared" si="2"/>
        <v>154.38643540799995</v>
      </c>
      <c r="H31" s="63">
        <f t="shared" si="3"/>
        <v>205.84858054399996</v>
      </c>
      <c r="I31" s="16"/>
      <c r="J31" s="35">
        <v>24</v>
      </c>
      <c r="K31" s="29">
        <f t="shared" si="11"/>
        <v>14229.05984</v>
      </c>
      <c r="L31" s="42">
        <f t="shared" si="4"/>
        <v>2845.811968</v>
      </c>
      <c r="M31" s="42">
        <f t="shared" si="12"/>
        <v>2319.0415360000002</v>
      </c>
      <c r="N31" s="40">
        <f t="shared" si="13"/>
        <v>1254.94</v>
      </c>
      <c r="O31" s="45">
        <f t="shared" si="5"/>
        <v>20648.853343999999</v>
      </c>
      <c r="P31" s="30">
        <f t="shared" si="6"/>
        <v>154.86640008000001</v>
      </c>
      <c r="Q31" s="63">
        <f t="shared" si="7"/>
        <v>206.48853344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14339.252399999998</v>
      </c>
      <c r="C32" s="65">
        <f t="shared" si="0"/>
        <v>2867.8504799999996</v>
      </c>
      <c r="D32" s="65">
        <f t="shared" si="9"/>
        <v>2336.0128</v>
      </c>
      <c r="E32" s="41">
        <f t="shared" si="10"/>
        <v>1268.78125</v>
      </c>
      <c r="F32" s="71">
        <f t="shared" si="1"/>
        <v>20811.896929999999</v>
      </c>
      <c r="G32" s="33">
        <f t="shared" si="2"/>
        <v>156.089226975</v>
      </c>
      <c r="H32" s="64">
        <f t="shared" si="3"/>
        <v>208.1189693</v>
      </c>
      <c r="I32" s="111"/>
      <c r="J32" s="36">
        <v>25</v>
      </c>
      <c r="K32" s="32">
        <f t="shared" si="11"/>
        <v>14385.998</v>
      </c>
      <c r="L32" s="65">
        <f t="shared" si="4"/>
        <v>2877.1995999999995</v>
      </c>
      <c r="M32" s="65">
        <f t="shared" si="12"/>
        <v>2344.6192000000001</v>
      </c>
      <c r="N32" s="41">
        <f t="shared" si="13"/>
        <v>1268.78125</v>
      </c>
      <c r="O32" s="71">
        <f t="shared" si="5"/>
        <v>20876.598050000001</v>
      </c>
      <c r="P32" s="33">
        <f t="shared" si="6"/>
        <v>156.57448537499999</v>
      </c>
      <c r="Q32" s="64">
        <f t="shared" si="7"/>
        <v>208.76598050000001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F33" s="7"/>
      <c r="G33" s="7"/>
      <c r="H33" s="7"/>
      <c r="N33" s="66">
        <f t="shared" ref="N33:N34" si="14">+N32</f>
        <v>1268.78125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F34" s="7"/>
      <c r="G34" s="7"/>
      <c r="H34" s="7"/>
      <c r="N34" s="29">
        <f t="shared" si="14"/>
        <v>1268.78125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08" t="str">
        <f>+'Comp. no Adm + Ayudante de Maq'!A35</f>
        <v>SNR: 1º Cuota $ 2.000 pagadera el 30/04/2016 y 2º Cuota $ 2.000 pagadera el 30/10/2016</v>
      </c>
      <c r="B35" s="108"/>
      <c r="C35" s="108"/>
      <c r="D35" s="108"/>
      <c r="E35" s="108"/>
      <c r="F35" s="108"/>
      <c r="G35" s="55"/>
      <c r="H35" s="55"/>
      <c r="J35" s="108" t="str">
        <f>+A35</f>
        <v>SNR: 1º Cuota $ 2.000 pagadera el 30/04/2016 y 2º Cuota $ 2.000 pagadera el 30/10/2016</v>
      </c>
      <c r="K35" s="108"/>
      <c r="L35" s="108"/>
      <c r="M35" s="108"/>
      <c r="N35" s="108"/>
      <c r="O35" s="108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  <row r="37" spans="1:26">
      <c r="B37" s="77"/>
    </row>
  </sheetData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2" workbookViewId="0">
      <selection activeCell="K8" sqref="K8"/>
    </sheetView>
  </sheetViews>
  <sheetFormatPr baseColWidth="10" defaultRowHeight="12.75"/>
  <cols>
    <col min="1" max="4" width="7.7109375" customWidth="1"/>
    <col min="5" max="5" width="7.7109375" style="2" customWidth="1"/>
    <col min="6" max="6" width="9.855468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9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8" t="s">
        <v>42</v>
      </c>
      <c r="J2" s="68" t="s">
        <v>42</v>
      </c>
    </row>
    <row r="3" spans="1:26" ht="13.5" thickBot="1">
      <c r="A3" s="27" t="s">
        <v>26</v>
      </c>
      <c r="R3" s="27" t="s">
        <v>38</v>
      </c>
    </row>
    <row r="4" spans="1:26" ht="13.5" thickBot="1">
      <c r="A4" s="3" t="s">
        <v>14</v>
      </c>
      <c r="E4" s="4"/>
      <c r="F4" s="69" t="str">
        <f>+'Maq.A- CH.Aut-Maq B'!H3</f>
        <v>DICIEMBRE/2016</v>
      </c>
      <c r="G4" s="72"/>
      <c r="H4" s="74"/>
      <c r="I4" s="5"/>
      <c r="J4" s="3" t="s">
        <v>11</v>
      </c>
      <c r="N4" s="4"/>
      <c r="O4" s="69" t="str">
        <f>+F4</f>
        <v>DICIEMBRE/2016</v>
      </c>
      <c r="P4" s="72"/>
      <c r="Q4" s="74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59" t="s">
        <v>2</v>
      </c>
      <c r="B6" s="60" t="s">
        <v>1</v>
      </c>
      <c r="C6" s="61" t="s">
        <v>3</v>
      </c>
      <c r="D6" s="60" t="s">
        <v>4</v>
      </c>
      <c r="E6" s="60" t="s">
        <v>49</v>
      </c>
      <c r="F6" s="60" t="s">
        <v>5</v>
      </c>
      <c r="G6" s="60" t="s">
        <v>40</v>
      </c>
      <c r="H6" s="62" t="s">
        <v>41</v>
      </c>
      <c r="I6" s="15"/>
      <c r="J6" s="59" t="s">
        <v>2</v>
      </c>
      <c r="K6" s="60" t="s">
        <v>1</v>
      </c>
      <c r="L6" s="61" t="s">
        <v>3</v>
      </c>
      <c r="M6" s="60" t="s">
        <v>4</v>
      </c>
      <c r="N6" s="60" t="s">
        <v>49</v>
      </c>
      <c r="O6" s="60" t="s">
        <v>5</v>
      </c>
      <c r="P6" s="60" t="s">
        <v>40</v>
      </c>
      <c r="Q6" s="62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49" customFormat="1" ht="17.100000000000001" customHeight="1">
      <c r="A7" s="48" t="s">
        <v>6</v>
      </c>
      <c r="B7" s="42">
        <f>7954.13*1.28+250</f>
        <v>10431.286400000001</v>
      </c>
      <c r="C7" s="42">
        <f>B7*20/100</f>
        <v>2086.2572799999998</v>
      </c>
      <c r="D7" s="42">
        <f>1327.67*1.28</f>
        <v>1699.4176000000002</v>
      </c>
      <c r="E7" s="30">
        <v>922.75</v>
      </c>
      <c r="F7" s="45">
        <f>SUM(B7:E7)</f>
        <v>15139.711280000001</v>
      </c>
      <c r="G7" s="30">
        <f>F7/200*1.5</f>
        <v>113.5478346</v>
      </c>
      <c r="H7" s="63">
        <f>F7/200*2</f>
        <v>151.3971128</v>
      </c>
      <c r="I7" s="23"/>
      <c r="J7" s="48" t="s">
        <v>6</v>
      </c>
      <c r="K7" s="42">
        <f>8216.48*1.28+250</f>
        <v>10767.0944</v>
      </c>
      <c r="L7" s="42">
        <f>K7*20/100</f>
        <v>2153.4188800000002</v>
      </c>
      <c r="M7" s="42">
        <f>1375.84*1.28</f>
        <v>1761.0752</v>
      </c>
      <c r="N7" s="30">
        <v>922.75</v>
      </c>
      <c r="O7" s="45">
        <f>SUM(K7:N7)</f>
        <v>15604.338479999999</v>
      </c>
      <c r="P7" s="30">
        <f>O7/200*1.5</f>
        <v>117.03253859999998</v>
      </c>
      <c r="Q7" s="63">
        <f>O7/200*2</f>
        <v>156.04338479999998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10587.755696</v>
      </c>
      <c r="C8" s="42">
        <f t="shared" ref="C8:C32" si="0">B8*20/100</f>
        <v>2117.5511391999999</v>
      </c>
      <c r="D8" s="42">
        <f>+$D$7+$D$7*0.015*A8</f>
        <v>1724.9088640000002</v>
      </c>
      <c r="E8" s="40">
        <f>($E$7*1.5%*A8)+$E$7</f>
        <v>936.59124999999995</v>
      </c>
      <c r="F8" s="45">
        <f t="shared" ref="F8:F32" si="1">SUM(B8:E8)</f>
        <v>15366.806949200001</v>
      </c>
      <c r="G8" s="30">
        <f t="shared" ref="G8:G32" si="2">F8/200*1.5</f>
        <v>115.25105211900001</v>
      </c>
      <c r="H8" s="63">
        <f t="shared" ref="H8:H32" si="3">F8/200*2</f>
        <v>153.668069492</v>
      </c>
      <c r="I8" s="16"/>
      <c r="J8" s="35">
        <v>1</v>
      </c>
      <c r="K8" s="29">
        <f>($K$7*1.5%*J8)+$K$7</f>
        <v>10928.600816</v>
      </c>
      <c r="L8" s="42">
        <f t="shared" ref="L8:L32" si="4">K8*20/100</f>
        <v>2185.7201632000001</v>
      </c>
      <c r="M8" s="42">
        <f>+$M$7+$M$7*0.015*J8</f>
        <v>1787.4913280000001</v>
      </c>
      <c r="N8" s="40">
        <f>($E$7*1.5%*J8)+$E$7</f>
        <v>936.59124999999995</v>
      </c>
      <c r="O8" s="45">
        <f t="shared" ref="O8:O32" si="5">SUM(K8:N8)</f>
        <v>15838.403557199999</v>
      </c>
      <c r="P8" s="30">
        <f t="shared" ref="P8:P32" si="6">O8/200*1.5</f>
        <v>118.78802667899998</v>
      </c>
      <c r="Q8" s="63">
        <f t="shared" ref="Q8:Q32" si="7">O8/200*2</f>
        <v>158.38403557199999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10744.224992000001</v>
      </c>
      <c r="C9" s="42">
        <f t="shared" si="0"/>
        <v>2148.8449984000003</v>
      </c>
      <c r="D9" s="42">
        <f t="shared" ref="D9:D32" si="9">+$D$7+$D$7*0.015*A9</f>
        <v>1750.4001280000002</v>
      </c>
      <c r="E9" s="40">
        <f t="shared" ref="E9:E32" si="10">($E$7*1.5%*A9)+$E$7</f>
        <v>950.4325</v>
      </c>
      <c r="F9" s="45">
        <f t="shared" si="1"/>
        <v>15593.902618400001</v>
      </c>
      <c r="G9" s="30">
        <f t="shared" si="2"/>
        <v>116.954269638</v>
      </c>
      <c r="H9" s="63">
        <f t="shared" si="3"/>
        <v>155.939026184</v>
      </c>
      <c r="I9" s="16"/>
      <c r="J9" s="35">
        <v>2</v>
      </c>
      <c r="K9" s="29">
        <f t="shared" ref="K9:K32" si="11">($K$7*1.5%*J9)+$K$7</f>
        <v>11090.107232</v>
      </c>
      <c r="L9" s="42">
        <f t="shared" si="4"/>
        <v>2218.0214464000001</v>
      </c>
      <c r="M9" s="42">
        <f t="shared" ref="M9:M32" si="12">+$M$7+$M$7*0.015*J9</f>
        <v>1813.9074559999999</v>
      </c>
      <c r="N9" s="40">
        <f t="shared" ref="N9:N32" si="13">($E$7*1.5%*J9)+$E$7</f>
        <v>950.4325</v>
      </c>
      <c r="O9" s="45">
        <f t="shared" si="5"/>
        <v>16072.468634400002</v>
      </c>
      <c r="P9" s="30">
        <f t="shared" si="6"/>
        <v>120.54351475800001</v>
      </c>
      <c r="Q9" s="63">
        <f t="shared" si="7"/>
        <v>160.72468634400002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10900.694288000001</v>
      </c>
      <c r="C10" s="42">
        <f t="shared" si="0"/>
        <v>2180.1388575999999</v>
      </c>
      <c r="D10" s="42">
        <f t="shared" si="9"/>
        <v>1775.8913920000002</v>
      </c>
      <c r="E10" s="40">
        <f t="shared" si="10"/>
        <v>964.27374999999995</v>
      </c>
      <c r="F10" s="45">
        <f t="shared" si="1"/>
        <v>15820.998287600001</v>
      </c>
      <c r="G10" s="30">
        <f t="shared" si="2"/>
        <v>118.65748715700002</v>
      </c>
      <c r="H10" s="63">
        <f t="shared" si="3"/>
        <v>158.20998287600003</v>
      </c>
      <c r="I10" s="16"/>
      <c r="J10" s="35">
        <v>3</v>
      </c>
      <c r="K10" s="29">
        <f t="shared" si="11"/>
        <v>11251.613648</v>
      </c>
      <c r="L10" s="42">
        <f t="shared" si="4"/>
        <v>2250.3227296</v>
      </c>
      <c r="M10" s="42">
        <f t="shared" si="12"/>
        <v>1840.323584</v>
      </c>
      <c r="N10" s="40">
        <f t="shared" si="13"/>
        <v>964.27374999999995</v>
      </c>
      <c r="O10" s="45">
        <f t="shared" si="5"/>
        <v>16306.533711600001</v>
      </c>
      <c r="P10" s="30">
        <f t="shared" si="6"/>
        <v>122.29900283700002</v>
      </c>
      <c r="Q10" s="63">
        <f t="shared" si="7"/>
        <v>163.06533711600002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11057.163584000002</v>
      </c>
      <c r="C11" s="42">
        <f t="shared" si="0"/>
        <v>2211.4327168000004</v>
      </c>
      <c r="D11" s="42">
        <f t="shared" si="9"/>
        <v>1801.3826560000002</v>
      </c>
      <c r="E11" s="40">
        <f t="shared" si="10"/>
        <v>978.11500000000001</v>
      </c>
      <c r="F11" s="45">
        <f t="shared" si="1"/>
        <v>16048.093956800001</v>
      </c>
      <c r="G11" s="30">
        <f t="shared" si="2"/>
        <v>120.36070467600001</v>
      </c>
      <c r="H11" s="63">
        <f t="shared" si="3"/>
        <v>160.48093956800003</v>
      </c>
      <c r="I11" s="16"/>
      <c r="J11" s="35">
        <v>4</v>
      </c>
      <c r="K11" s="29">
        <f t="shared" si="11"/>
        <v>11413.120064000001</v>
      </c>
      <c r="L11" s="42">
        <f t="shared" si="4"/>
        <v>2282.6240128000004</v>
      </c>
      <c r="M11" s="42">
        <f t="shared" si="12"/>
        <v>1866.7397120000001</v>
      </c>
      <c r="N11" s="40">
        <f t="shared" si="13"/>
        <v>978.11500000000001</v>
      </c>
      <c r="O11" s="45">
        <f t="shared" si="5"/>
        <v>16540.598788800002</v>
      </c>
      <c r="P11" s="30">
        <f t="shared" si="6"/>
        <v>124.05449091600002</v>
      </c>
      <c r="Q11" s="63">
        <f t="shared" si="7"/>
        <v>165.40598788800003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11213.632880000001</v>
      </c>
      <c r="C12" s="42">
        <f t="shared" si="0"/>
        <v>2242.7265760000005</v>
      </c>
      <c r="D12" s="42">
        <f t="shared" si="9"/>
        <v>1826.8739200000002</v>
      </c>
      <c r="E12" s="40">
        <f t="shared" si="10"/>
        <v>991.95624999999995</v>
      </c>
      <c r="F12" s="45">
        <f t="shared" si="1"/>
        <v>16275.189626000001</v>
      </c>
      <c r="G12" s="30">
        <f t="shared" si="2"/>
        <v>122.06392219500002</v>
      </c>
      <c r="H12" s="63">
        <f t="shared" si="3"/>
        <v>162.75189626000002</v>
      </c>
      <c r="I12" s="16"/>
      <c r="J12" s="35">
        <v>5</v>
      </c>
      <c r="K12" s="29">
        <f t="shared" si="11"/>
        <v>11574.626479999999</v>
      </c>
      <c r="L12" s="42">
        <f t="shared" si="4"/>
        <v>2314.9252959999999</v>
      </c>
      <c r="M12" s="42">
        <f t="shared" si="12"/>
        <v>1893.1558399999999</v>
      </c>
      <c r="N12" s="40">
        <f t="shared" si="13"/>
        <v>991.95624999999995</v>
      </c>
      <c r="O12" s="45">
        <f t="shared" si="5"/>
        <v>16774.663865999999</v>
      </c>
      <c r="P12" s="30">
        <f t="shared" si="6"/>
        <v>125.80997899499999</v>
      </c>
      <c r="Q12" s="63">
        <f t="shared" si="7"/>
        <v>167.74663866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11370.102176</v>
      </c>
      <c r="C13" s="42">
        <f t="shared" si="0"/>
        <v>2274.0204352000001</v>
      </c>
      <c r="D13" s="42">
        <f t="shared" si="9"/>
        <v>1852.3651840000002</v>
      </c>
      <c r="E13" s="40">
        <f t="shared" si="10"/>
        <v>1005.7975</v>
      </c>
      <c r="F13" s="45">
        <f t="shared" si="1"/>
        <v>16502.285295199999</v>
      </c>
      <c r="G13" s="30">
        <f t="shared" si="2"/>
        <v>123.767139714</v>
      </c>
      <c r="H13" s="63">
        <f t="shared" si="3"/>
        <v>165.02285295199999</v>
      </c>
      <c r="I13" s="16"/>
      <c r="J13" s="35">
        <v>6</v>
      </c>
      <c r="K13" s="29">
        <f t="shared" si="11"/>
        <v>11736.132895999999</v>
      </c>
      <c r="L13" s="42">
        <f t="shared" si="4"/>
        <v>2347.2265791999998</v>
      </c>
      <c r="M13" s="42">
        <f t="shared" si="12"/>
        <v>1919.571968</v>
      </c>
      <c r="N13" s="40">
        <f t="shared" si="13"/>
        <v>1005.7975</v>
      </c>
      <c r="O13" s="45">
        <f t="shared" si="5"/>
        <v>17008.7289432</v>
      </c>
      <c r="P13" s="30">
        <f t="shared" si="6"/>
        <v>127.565467074</v>
      </c>
      <c r="Q13" s="63">
        <f t="shared" si="7"/>
        <v>170.08728943200001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11526.571472000001</v>
      </c>
      <c r="C14" s="42">
        <f t="shared" si="0"/>
        <v>2305.3142944000006</v>
      </c>
      <c r="D14" s="42">
        <f t="shared" si="9"/>
        <v>1877.8564480000002</v>
      </c>
      <c r="E14" s="40">
        <f t="shared" si="10"/>
        <v>1019.63875</v>
      </c>
      <c r="F14" s="45">
        <f t="shared" si="1"/>
        <v>16729.380964400003</v>
      </c>
      <c r="G14" s="30">
        <f t="shared" si="2"/>
        <v>125.47035723300002</v>
      </c>
      <c r="H14" s="63">
        <f t="shared" si="3"/>
        <v>167.29380964400002</v>
      </c>
      <c r="I14" s="16"/>
      <c r="J14" s="35">
        <v>7</v>
      </c>
      <c r="K14" s="29">
        <f t="shared" si="11"/>
        <v>11897.639311999999</v>
      </c>
      <c r="L14" s="42">
        <f t="shared" si="4"/>
        <v>2379.5278623999998</v>
      </c>
      <c r="M14" s="42">
        <f t="shared" si="12"/>
        <v>1945.988096</v>
      </c>
      <c r="N14" s="40">
        <f t="shared" si="13"/>
        <v>1019.63875</v>
      </c>
      <c r="O14" s="45">
        <f t="shared" si="5"/>
        <v>17242.794020399997</v>
      </c>
      <c r="P14" s="30">
        <f t="shared" si="6"/>
        <v>129.320955153</v>
      </c>
      <c r="Q14" s="63">
        <f t="shared" si="7"/>
        <v>172.42794020399998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11683.040768000001</v>
      </c>
      <c r="C15" s="42">
        <f t="shared" si="0"/>
        <v>2336.6081536000002</v>
      </c>
      <c r="D15" s="42">
        <f t="shared" si="9"/>
        <v>1903.3477120000002</v>
      </c>
      <c r="E15" s="40">
        <f t="shared" si="10"/>
        <v>1033.48</v>
      </c>
      <c r="F15" s="45">
        <f t="shared" si="1"/>
        <v>16956.476633600003</v>
      </c>
      <c r="G15" s="30">
        <f t="shared" si="2"/>
        <v>127.17357475200001</v>
      </c>
      <c r="H15" s="63">
        <f t="shared" si="3"/>
        <v>169.56476633600002</v>
      </c>
      <c r="I15" s="16"/>
      <c r="J15" s="35">
        <v>8</v>
      </c>
      <c r="K15" s="29">
        <f t="shared" si="11"/>
        <v>12059.145728</v>
      </c>
      <c r="L15" s="42">
        <f t="shared" si="4"/>
        <v>2411.8291456000002</v>
      </c>
      <c r="M15" s="42">
        <f t="shared" si="12"/>
        <v>1972.4042239999999</v>
      </c>
      <c r="N15" s="40">
        <f t="shared" si="13"/>
        <v>1033.48</v>
      </c>
      <c r="O15" s="45">
        <f t="shared" si="5"/>
        <v>17476.859097600001</v>
      </c>
      <c r="P15" s="30">
        <f t="shared" si="6"/>
        <v>131.076443232</v>
      </c>
      <c r="Q15" s="63">
        <f t="shared" si="7"/>
        <v>174.76859097600001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11839.510064000002</v>
      </c>
      <c r="C16" s="42">
        <f t="shared" si="0"/>
        <v>2367.9020128000002</v>
      </c>
      <c r="D16" s="42">
        <f t="shared" si="9"/>
        <v>1928.8389760000002</v>
      </c>
      <c r="E16" s="40">
        <f t="shared" si="10"/>
        <v>1047.32125</v>
      </c>
      <c r="F16" s="45">
        <f t="shared" si="1"/>
        <v>17183.572302800003</v>
      </c>
      <c r="G16" s="30">
        <f t="shared" si="2"/>
        <v>128.876792271</v>
      </c>
      <c r="H16" s="63">
        <f t="shared" si="3"/>
        <v>171.83572302800002</v>
      </c>
      <c r="I16" s="16"/>
      <c r="J16" s="35">
        <v>9</v>
      </c>
      <c r="K16" s="29">
        <f t="shared" si="11"/>
        <v>12220.652144</v>
      </c>
      <c r="L16" s="42">
        <f t="shared" si="4"/>
        <v>2444.1304288000001</v>
      </c>
      <c r="M16" s="42">
        <f t="shared" si="12"/>
        <v>1998.820352</v>
      </c>
      <c r="N16" s="40">
        <f t="shared" si="13"/>
        <v>1047.32125</v>
      </c>
      <c r="O16" s="45">
        <f t="shared" si="5"/>
        <v>17710.924174799999</v>
      </c>
      <c r="P16" s="30">
        <f t="shared" si="6"/>
        <v>132.83193131100001</v>
      </c>
      <c r="Q16" s="63">
        <f t="shared" si="7"/>
        <v>177.10924174799999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11995.979360000001</v>
      </c>
      <c r="C17" s="42">
        <f t="shared" si="0"/>
        <v>2399.1958720000002</v>
      </c>
      <c r="D17" s="42">
        <f t="shared" si="9"/>
        <v>1954.3302400000002</v>
      </c>
      <c r="E17" s="40">
        <f t="shared" si="10"/>
        <v>1061.1624999999999</v>
      </c>
      <c r="F17" s="45">
        <f t="shared" si="1"/>
        <v>17410.667971999999</v>
      </c>
      <c r="G17" s="30">
        <f t="shared" si="2"/>
        <v>130.58000978999999</v>
      </c>
      <c r="H17" s="63">
        <f t="shared" si="3"/>
        <v>174.10667971999999</v>
      </c>
      <c r="I17" s="16"/>
      <c r="J17" s="35">
        <v>10</v>
      </c>
      <c r="K17" s="29">
        <f t="shared" si="11"/>
        <v>12382.15856</v>
      </c>
      <c r="L17" s="42">
        <f t="shared" si="4"/>
        <v>2476.4317119999996</v>
      </c>
      <c r="M17" s="42">
        <f t="shared" si="12"/>
        <v>2025.23648</v>
      </c>
      <c r="N17" s="40">
        <f t="shared" si="13"/>
        <v>1061.1624999999999</v>
      </c>
      <c r="O17" s="45">
        <f t="shared" si="5"/>
        <v>17944.989251999999</v>
      </c>
      <c r="P17" s="30">
        <f t="shared" si="6"/>
        <v>134.58741938999998</v>
      </c>
      <c r="Q17" s="63">
        <f t="shared" si="7"/>
        <v>179.44989251999999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12152.448656</v>
      </c>
      <c r="C18" s="42">
        <f t="shared" si="0"/>
        <v>2430.4897312000003</v>
      </c>
      <c r="D18" s="42">
        <f t="shared" si="9"/>
        <v>1979.8215040000002</v>
      </c>
      <c r="E18" s="40">
        <f t="shared" si="10"/>
        <v>1075.0037500000001</v>
      </c>
      <c r="F18" s="45">
        <f t="shared" si="1"/>
        <v>17637.763641199999</v>
      </c>
      <c r="G18" s="30">
        <f t="shared" si="2"/>
        <v>132.28322730899998</v>
      </c>
      <c r="H18" s="63">
        <f t="shared" si="3"/>
        <v>176.37763641199999</v>
      </c>
      <c r="I18" s="16"/>
      <c r="J18" s="35">
        <v>11</v>
      </c>
      <c r="K18" s="29">
        <f t="shared" si="11"/>
        <v>12543.664976</v>
      </c>
      <c r="L18" s="42">
        <f t="shared" si="4"/>
        <v>2508.7329952</v>
      </c>
      <c r="M18" s="42">
        <f t="shared" si="12"/>
        <v>2051.6526079999999</v>
      </c>
      <c r="N18" s="40">
        <f t="shared" si="13"/>
        <v>1075.0037500000001</v>
      </c>
      <c r="O18" s="45">
        <f t="shared" si="5"/>
        <v>18179.0543292</v>
      </c>
      <c r="P18" s="30">
        <f t="shared" si="6"/>
        <v>136.34290746900001</v>
      </c>
      <c r="Q18" s="63">
        <f t="shared" si="7"/>
        <v>181.790543292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12308.917952000002</v>
      </c>
      <c r="C19" s="42">
        <f t="shared" si="0"/>
        <v>2461.7835904000003</v>
      </c>
      <c r="D19" s="42">
        <f t="shared" si="9"/>
        <v>2005.3127680000002</v>
      </c>
      <c r="E19" s="40">
        <f t="shared" si="10"/>
        <v>1088.845</v>
      </c>
      <c r="F19" s="45">
        <f t="shared" si="1"/>
        <v>17864.859310400003</v>
      </c>
      <c r="G19" s="30">
        <f t="shared" si="2"/>
        <v>133.98644482800003</v>
      </c>
      <c r="H19" s="63">
        <f t="shared" si="3"/>
        <v>178.64859310400004</v>
      </c>
      <c r="I19" s="16"/>
      <c r="J19" s="35">
        <v>12</v>
      </c>
      <c r="K19" s="29">
        <f t="shared" si="11"/>
        <v>12705.171392</v>
      </c>
      <c r="L19" s="42">
        <f t="shared" si="4"/>
        <v>2541.0342784000004</v>
      </c>
      <c r="M19" s="42">
        <f t="shared" si="12"/>
        <v>2078.0687360000002</v>
      </c>
      <c r="N19" s="40">
        <f t="shared" si="13"/>
        <v>1088.845</v>
      </c>
      <c r="O19" s="45">
        <f t="shared" si="5"/>
        <v>18413.119406400001</v>
      </c>
      <c r="P19" s="30">
        <f t="shared" si="6"/>
        <v>138.09839554799998</v>
      </c>
      <c r="Q19" s="63">
        <f t="shared" si="7"/>
        <v>184.131194064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12465.387248000001</v>
      </c>
      <c r="C20" s="42">
        <f t="shared" si="0"/>
        <v>2493.0774495999999</v>
      </c>
      <c r="D20" s="42">
        <f t="shared" si="9"/>
        <v>2030.8040320000002</v>
      </c>
      <c r="E20" s="40">
        <f t="shared" si="10"/>
        <v>1102.68625</v>
      </c>
      <c r="F20" s="45">
        <f t="shared" si="1"/>
        <v>18091.954979599999</v>
      </c>
      <c r="G20" s="30">
        <f t="shared" si="2"/>
        <v>135.689662347</v>
      </c>
      <c r="H20" s="63">
        <f t="shared" si="3"/>
        <v>180.91954979599998</v>
      </c>
      <c r="I20" s="16"/>
      <c r="J20" s="35">
        <v>13</v>
      </c>
      <c r="K20" s="29">
        <f t="shared" si="11"/>
        <v>12866.677808</v>
      </c>
      <c r="L20" s="42">
        <f t="shared" si="4"/>
        <v>2573.3355615999999</v>
      </c>
      <c r="M20" s="42">
        <f t="shared" si="12"/>
        <v>2104.484864</v>
      </c>
      <c r="N20" s="40">
        <f t="shared" si="13"/>
        <v>1102.68625</v>
      </c>
      <c r="O20" s="45">
        <f t="shared" si="5"/>
        <v>18647.184483600002</v>
      </c>
      <c r="P20" s="30">
        <f t="shared" si="6"/>
        <v>139.85388362700002</v>
      </c>
      <c r="Q20" s="63">
        <f t="shared" si="7"/>
        <v>186.47184483600003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12621.856544000002</v>
      </c>
      <c r="C21" s="42">
        <f t="shared" si="0"/>
        <v>2524.3713088000004</v>
      </c>
      <c r="D21" s="42">
        <f t="shared" si="9"/>
        <v>2056.2952960000002</v>
      </c>
      <c r="E21" s="40">
        <f t="shared" si="10"/>
        <v>1116.5274999999999</v>
      </c>
      <c r="F21" s="45">
        <f t="shared" si="1"/>
        <v>18319.050648800003</v>
      </c>
      <c r="G21" s="30">
        <f t="shared" si="2"/>
        <v>137.39287986600004</v>
      </c>
      <c r="H21" s="63">
        <f t="shared" si="3"/>
        <v>183.19050648800004</v>
      </c>
      <c r="I21" s="16"/>
      <c r="J21" s="35">
        <v>14</v>
      </c>
      <c r="K21" s="29">
        <f t="shared" si="11"/>
        <v>13028.184224000001</v>
      </c>
      <c r="L21" s="42">
        <f t="shared" si="4"/>
        <v>2605.6368447999998</v>
      </c>
      <c r="M21" s="42">
        <f t="shared" si="12"/>
        <v>2130.9009919999999</v>
      </c>
      <c r="N21" s="40">
        <f t="shared" si="13"/>
        <v>1116.5274999999999</v>
      </c>
      <c r="O21" s="45">
        <f t="shared" si="5"/>
        <v>18881.249560799999</v>
      </c>
      <c r="P21" s="30">
        <f t="shared" si="6"/>
        <v>141.60937170599999</v>
      </c>
      <c r="Q21" s="63">
        <f t="shared" si="7"/>
        <v>188.81249560799998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12778.325840000001</v>
      </c>
      <c r="C22" s="42">
        <f t="shared" si="0"/>
        <v>2555.6651680000004</v>
      </c>
      <c r="D22" s="42">
        <f t="shared" si="9"/>
        <v>2081.7865600000005</v>
      </c>
      <c r="E22" s="40">
        <f t="shared" si="10"/>
        <v>1130.3687500000001</v>
      </c>
      <c r="F22" s="45">
        <f t="shared" si="1"/>
        <v>18546.146318000003</v>
      </c>
      <c r="G22" s="30">
        <f t="shared" si="2"/>
        <v>139.09609738500004</v>
      </c>
      <c r="H22" s="63">
        <f t="shared" si="3"/>
        <v>185.46146318000004</v>
      </c>
      <c r="I22" s="16"/>
      <c r="J22" s="35">
        <v>15</v>
      </c>
      <c r="K22" s="29">
        <f t="shared" si="11"/>
        <v>13189.690640000001</v>
      </c>
      <c r="L22" s="42">
        <f t="shared" si="4"/>
        <v>2637.9381280000002</v>
      </c>
      <c r="M22" s="42">
        <f t="shared" si="12"/>
        <v>2157.3171200000002</v>
      </c>
      <c r="N22" s="40">
        <f t="shared" si="13"/>
        <v>1130.3687500000001</v>
      </c>
      <c r="O22" s="45">
        <f t="shared" si="5"/>
        <v>19115.314638000003</v>
      </c>
      <c r="P22" s="30">
        <f t="shared" si="6"/>
        <v>143.36485978500002</v>
      </c>
      <c r="Q22" s="63">
        <f t="shared" si="7"/>
        <v>191.15314638000004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12934.795136000001</v>
      </c>
      <c r="C23" s="42">
        <f t="shared" si="0"/>
        <v>2586.9590272</v>
      </c>
      <c r="D23" s="42">
        <f t="shared" si="9"/>
        <v>2107.2778240000002</v>
      </c>
      <c r="E23" s="40">
        <f t="shared" si="10"/>
        <v>1144.21</v>
      </c>
      <c r="F23" s="45">
        <f t="shared" si="1"/>
        <v>18773.241987199999</v>
      </c>
      <c r="G23" s="30">
        <f t="shared" si="2"/>
        <v>140.79931490399997</v>
      </c>
      <c r="H23" s="63">
        <f t="shared" si="3"/>
        <v>187.73241987199998</v>
      </c>
      <c r="I23" s="16"/>
      <c r="J23" s="35">
        <v>16</v>
      </c>
      <c r="K23" s="29">
        <f t="shared" si="11"/>
        <v>13351.197056000001</v>
      </c>
      <c r="L23" s="42">
        <f t="shared" si="4"/>
        <v>2670.2394112000002</v>
      </c>
      <c r="M23" s="42">
        <f t="shared" si="12"/>
        <v>2183.733248</v>
      </c>
      <c r="N23" s="40">
        <f t="shared" si="13"/>
        <v>1144.21</v>
      </c>
      <c r="O23" s="45">
        <f t="shared" si="5"/>
        <v>19349.379715200001</v>
      </c>
      <c r="P23" s="30">
        <f t="shared" si="6"/>
        <v>145.120347864</v>
      </c>
      <c r="Q23" s="63">
        <f t="shared" si="7"/>
        <v>193.49379715200001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13091.264432000002</v>
      </c>
      <c r="C24" s="42">
        <f t="shared" si="0"/>
        <v>2618.2528864000005</v>
      </c>
      <c r="D24" s="42">
        <f t="shared" si="9"/>
        <v>2132.769088</v>
      </c>
      <c r="E24" s="40">
        <f t="shared" si="10"/>
        <v>1158.05125</v>
      </c>
      <c r="F24" s="45">
        <f t="shared" si="1"/>
        <v>19000.337656400003</v>
      </c>
      <c r="G24" s="30">
        <f t="shared" si="2"/>
        <v>142.50253242300002</v>
      </c>
      <c r="H24" s="63">
        <f t="shared" si="3"/>
        <v>190.00337656400004</v>
      </c>
      <c r="I24" s="16"/>
      <c r="J24" s="35">
        <v>17</v>
      </c>
      <c r="K24" s="29">
        <f t="shared" si="11"/>
        <v>13512.703472000001</v>
      </c>
      <c r="L24" s="42">
        <f t="shared" si="4"/>
        <v>2702.5406944000001</v>
      </c>
      <c r="M24" s="42">
        <f t="shared" si="12"/>
        <v>2210.1493759999998</v>
      </c>
      <c r="N24" s="40">
        <f t="shared" si="13"/>
        <v>1158.05125</v>
      </c>
      <c r="O24" s="45">
        <f t="shared" si="5"/>
        <v>19583.444792400001</v>
      </c>
      <c r="P24" s="30">
        <f t="shared" si="6"/>
        <v>146.87583594300003</v>
      </c>
      <c r="Q24" s="63">
        <f t="shared" si="7"/>
        <v>195.83444792400002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13247.733728000001</v>
      </c>
      <c r="C25" s="42">
        <f t="shared" si="0"/>
        <v>2649.5467456000001</v>
      </c>
      <c r="D25" s="42">
        <f t="shared" si="9"/>
        <v>2158.2603520000002</v>
      </c>
      <c r="E25" s="40">
        <f t="shared" si="10"/>
        <v>1171.8924999999999</v>
      </c>
      <c r="F25" s="45">
        <f t="shared" si="1"/>
        <v>19227.433325600003</v>
      </c>
      <c r="G25" s="30">
        <f t="shared" si="2"/>
        <v>144.20574994200001</v>
      </c>
      <c r="H25" s="63">
        <f t="shared" si="3"/>
        <v>192.27433325600003</v>
      </c>
      <c r="I25" s="16"/>
      <c r="J25" s="35">
        <v>18</v>
      </c>
      <c r="K25" s="29">
        <f t="shared" si="11"/>
        <v>13674.209887999999</v>
      </c>
      <c r="L25" s="42">
        <f t="shared" si="4"/>
        <v>2734.8419776000001</v>
      </c>
      <c r="M25" s="42">
        <f t="shared" si="12"/>
        <v>2236.5655040000001</v>
      </c>
      <c r="N25" s="40">
        <f t="shared" si="13"/>
        <v>1171.8924999999999</v>
      </c>
      <c r="O25" s="45">
        <f t="shared" si="5"/>
        <v>19817.509869599999</v>
      </c>
      <c r="P25" s="30">
        <f t="shared" si="6"/>
        <v>148.631324022</v>
      </c>
      <c r="Q25" s="63">
        <f t="shared" si="7"/>
        <v>198.17509869599999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13404.203024000002</v>
      </c>
      <c r="C26" s="42">
        <f t="shared" si="0"/>
        <v>2680.8406048000006</v>
      </c>
      <c r="D26" s="42">
        <f t="shared" si="9"/>
        <v>2183.7516160000005</v>
      </c>
      <c r="E26" s="40">
        <f t="shared" si="10"/>
        <v>1185.7337499999999</v>
      </c>
      <c r="F26" s="45">
        <f t="shared" si="1"/>
        <v>19454.528994800003</v>
      </c>
      <c r="G26" s="30">
        <f t="shared" si="2"/>
        <v>145.90896746100003</v>
      </c>
      <c r="H26" s="63">
        <f t="shared" si="3"/>
        <v>194.54528994800003</v>
      </c>
      <c r="I26" s="16"/>
      <c r="J26" s="35">
        <v>19</v>
      </c>
      <c r="K26" s="29">
        <f t="shared" si="11"/>
        <v>13835.716304</v>
      </c>
      <c r="L26" s="42">
        <f t="shared" si="4"/>
        <v>2767.1432607999996</v>
      </c>
      <c r="M26" s="42">
        <f t="shared" si="12"/>
        <v>2262.981632</v>
      </c>
      <c r="N26" s="40">
        <f t="shared" si="13"/>
        <v>1185.7337499999999</v>
      </c>
      <c r="O26" s="45">
        <f t="shared" si="5"/>
        <v>20051.574946799996</v>
      </c>
      <c r="P26" s="30">
        <f t="shared" si="6"/>
        <v>150.38681210099998</v>
      </c>
      <c r="Q26" s="63">
        <f t="shared" si="7"/>
        <v>200.51574946799997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13560.672320000001</v>
      </c>
      <c r="C27" s="42">
        <f t="shared" si="0"/>
        <v>2712.1344640000002</v>
      </c>
      <c r="D27" s="42">
        <f t="shared" si="9"/>
        <v>2209.2428800000002</v>
      </c>
      <c r="E27" s="40">
        <f t="shared" si="10"/>
        <v>1199.575</v>
      </c>
      <c r="F27" s="45">
        <f t="shared" si="1"/>
        <v>19681.624664000003</v>
      </c>
      <c r="G27" s="30">
        <f t="shared" si="2"/>
        <v>147.61218498000002</v>
      </c>
      <c r="H27" s="63">
        <f t="shared" si="3"/>
        <v>196.81624664000003</v>
      </c>
      <c r="I27" s="16"/>
      <c r="J27" s="35">
        <v>20</v>
      </c>
      <c r="K27" s="29">
        <f t="shared" si="11"/>
        <v>13997.22272</v>
      </c>
      <c r="L27" s="42">
        <f t="shared" si="4"/>
        <v>2799.444544</v>
      </c>
      <c r="M27" s="42">
        <f t="shared" si="12"/>
        <v>2289.3977599999998</v>
      </c>
      <c r="N27" s="40">
        <f t="shared" si="13"/>
        <v>1199.575</v>
      </c>
      <c r="O27" s="45">
        <f t="shared" si="5"/>
        <v>20285.640024</v>
      </c>
      <c r="P27" s="30">
        <f t="shared" si="6"/>
        <v>152.14230018000001</v>
      </c>
      <c r="Q27" s="63">
        <f t="shared" si="7"/>
        <v>202.85640024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13717.141616000001</v>
      </c>
      <c r="C28" s="42">
        <f t="shared" si="0"/>
        <v>2743.4283232000002</v>
      </c>
      <c r="D28" s="42">
        <f t="shared" si="9"/>
        <v>2234.734144</v>
      </c>
      <c r="E28" s="40">
        <f t="shared" si="10"/>
        <v>1213.41625</v>
      </c>
      <c r="F28" s="45">
        <f t="shared" si="1"/>
        <v>19908.720333200003</v>
      </c>
      <c r="G28" s="30">
        <f t="shared" si="2"/>
        <v>149.31540249900002</v>
      </c>
      <c r="H28" s="63">
        <f t="shared" si="3"/>
        <v>199.08720333200003</v>
      </c>
      <c r="I28" s="16"/>
      <c r="J28" s="35">
        <v>21</v>
      </c>
      <c r="K28" s="29">
        <f t="shared" si="11"/>
        <v>14158.729136</v>
      </c>
      <c r="L28" s="42">
        <f t="shared" si="4"/>
        <v>2831.7458271999999</v>
      </c>
      <c r="M28" s="42">
        <f t="shared" si="12"/>
        <v>2315.8138880000001</v>
      </c>
      <c r="N28" s="40">
        <f t="shared" si="13"/>
        <v>1213.41625</v>
      </c>
      <c r="O28" s="45">
        <f t="shared" si="5"/>
        <v>20519.705101199997</v>
      </c>
      <c r="P28" s="30">
        <f t="shared" si="6"/>
        <v>153.89778825899998</v>
      </c>
      <c r="Q28" s="63">
        <f t="shared" si="7"/>
        <v>205.19705101199997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13873.610912</v>
      </c>
      <c r="C29" s="42">
        <f t="shared" si="0"/>
        <v>2774.7221824000003</v>
      </c>
      <c r="D29" s="42">
        <f t="shared" si="9"/>
        <v>2260.2254080000002</v>
      </c>
      <c r="E29" s="40">
        <f t="shared" si="10"/>
        <v>1227.2574999999999</v>
      </c>
      <c r="F29" s="45">
        <f t="shared" si="1"/>
        <v>20135.816002400003</v>
      </c>
      <c r="G29" s="30">
        <f t="shared" si="2"/>
        <v>151.01862001800004</v>
      </c>
      <c r="H29" s="63">
        <f t="shared" si="3"/>
        <v>201.35816002400003</v>
      </c>
      <c r="I29" s="16"/>
      <c r="J29" s="35">
        <v>22</v>
      </c>
      <c r="K29" s="29">
        <f t="shared" si="11"/>
        <v>14320.235552</v>
      </c>
      <c r="L29" s="42">
        <f t="shared" si="4"/>
        <v>2864.0471104000003</v>
      </c>
      <c r="M29" s="42">
        <f t="shared" si="12"/>
        <v>2342.230016</v>
      </c>
      <c r="N29" s="40">
        <f t="shared" si="13"/>
        <v>1227.2574999999999</v>
      </c>
      <c r="O29" s="45">
        <f t="shared" si="5"/>
        <v>20753.770178400002</v>
      </c>
      <c r="P29" s="30">
        <f t="shared" si="6"/>
        <v>155.65327633800001</v>
      </c>
      <c r="Q29" s="63">
        <f t="shared" si="7"/>
        <v>207.53770178400001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14030.080208000001</v>
      </c>
      <c r="C30" s="42">
        <f t="shared" si="0"/>
        <v>2806.0160416000003</v>
      </c>
      <c r="D30" s="42">
        <f t="shared" si="9"/>
        <v>2285.7166720000005</v>
      </c>
      <c r="E30" s="40">
        <f t="shared" si="10"/>
        <v>1241.0987500000001</v>
      </c>
      <c r="F30" s="45">
        <f t="shared" si="1"/>
        <v>20362.911671600003</v>
      </c>
      <c r="G30" s="30">
        <f t="shared" si="2"/>
        <v>152.72183753700003</v>
      </c>
      <c r="H30" s="63">
        <f t="shared" si="3"/>
        <v>203.62911671600003</v>
      </c>
      <c r="I30" s="16"/>
      <c r="J30" s="35">
        <v>23</v>
      </c>
      <c r="K30" s="29">
        <f t="shared" si="11"/>
        <v>14481.741968</v>
      </c>
      <c r="L30" s="42">
        <f t="shared" si="4"/>
        <v>2896.3483935999998</v>
      </c>
      <c r="M30" s="42">
        <f t="shared" si="12"/>
        <v>2368.6461440000003</v>
      </c>
      <c r="N30" s="40">
        <f t="shared" si="13"/>
        <v>1241.0987500000001</v>
      </c>
      <c r="O30" s="45">
        <f t="shared" si="5"/>
        <v>20987.835255599999</v>
      </c>
      <c r="P30" s="30">
        <f t="shared" si="6"/>
        <v>157.40876441699999</v>
      </c>
      <c r="Q30" s="63">
        <f t="shared" si="7"/>
        <v>209.87835255599998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14186.549504000002</v>
      </c>
      <c r="C31" s="42">
        <f t="shared" si="0"/>
        <v>2837.3099008000004</v>
      </c>
      <c r="D31" s="42">
        <f t="shared" si="9"/>
        <v>2311.2079360000002</v>
      </c>
      <c r="E31" s="40">
        <f t="shared" si="10"/>
        <v>1254.94</v>
      </c>
      <c r="F31" s="45">
        <f t="shared" si="1"/>
        <v>20590.007340799999</v>
      </c>
      <c r="G31" s="30">
        <f t="shared" si="2"/>
        <v>154.42505505599999</v>
      </c>
      <c r="H31" s="63">
        <f t="shared" si="3"/>
        <v>205.900073408</v>
      </c>
      <c r="I31" s="16"/>
      <c r="J31" s="35">
        <v>24</v>
      </c>
      <c r="K31" s="29">
        <f t="shared" si="11"/>
        <v>14643.248384</v>
      </c>
      <c r="L31" s="42">
        <f t="shared" si="4"/>
        <v>2928.6496768000002</v>
      </c>
      <c r="M31" s="42">
        <f t="shared" si="12"/>
        <v>2395.0622720000001</v>
      </c>
      <c r="N31" s="40">
        <f t="shared" si="13"/>
        <v>1254.94</v>
      </c>
      <c r="O31" s="45">
        <f t="shared" si="5"/>
        <v>21221.9003328</v>
      </c>
      <c r="P31" s="30">
        <f t="shared" si="6"/>
        <v>159.16425249599999</v>
      </c>
      <c r="Q31" s="63">
        <f t="shared" si="7"/>
        <v>212.21900332799999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14343.018800000002</v>
      </c>
      <c r="C32" s="65">
        <f t="shared" si="0"/>
        <v>2868.6037600000004</v>
      </c>
      <c r="D32" s="65">
        <f t="shared" si="9"/>
        <v>2336.6992</v>
      </c>
      <c r="E32" s="41">
        <f t="shared" si="10"/>
        <v>1268.78125</v>
      </c>
      <c r="F32" s="71">
        <f t="shared" si="1"/>
        <v>20817.103010000003</v>
      </c>
      <c r="G32" s="33">
        <f t="shared" si="2"/>
        <v>156.12827257500001</v>
      </c>
      <c r="H32" s="64">
        <f t="shared" si="3"/>
        <v>208.17103010000002</v>
      </c>
      <c r="I32" s="113"/>
      <c r="J32" s="36">
        <v>25</v>
      </c>
      <c r="K32" s="32">
        <f t="shared" si="11"/>
        <v>14804.754800000001</v>
      </c>
      <c r="L32" s="65">
        <f t="shared" si="4"/>
        <v>2960.9509600000001</v>
      </c>
      <c r="M32" s="65">
        <f t="shared" si="12"/>
        <v>2421.4784</v>
      </c>
      <c r="N32" s="41">
        <f t="shared" si="13"/>
        <v>1268.78125</v>
      </c>
      <c r="O32" s="71">
        <f t="shared" si="5"/>
        <v>21455.965410000001</v>
      </c>
      <c r="P32" s="33">
        <f t="shared" si="6"/>
        <v>160.91974057500002</v>
      </c>
      <c r="Q32" s="64">
        <f t="shared" si="7"/>
        <v>214.55965410000002</v>
      </c>
      <c r="R32" s="23"/>
      <c r="S32" s="112"/>
      <c r="T32" s="23"/>
      <c r="U32" s="24"/>
      <c r="V32" s="24"/>
      <c r="W32" s="25"/>
      <c r="X32" s="23"/>
      <c r="Y32" s="23"/>
      <c r="Z32" s="26"/>
    </row>
    <row r="33" spans="1:26" ht="14.25" hidden="1" customHeight="1">
      <c r="F33" s="7"/>
      <c r="G33" s="7"/>
      <c r="H33" s="7"/>
      <c r="L33" s="66">
        <f t="shared" ref="L33:L34" si="14">K33*19.042%</f>
        <v>0</v>
      </c>
      <c r="M33" s="66">
        <f t="shared" ref="M33:M34" si="15">(K33+L33)*19.9934%</f>
        <v>0</v>
      </c>
      <c r="N33" s="42">
        <v>720.9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F34" s="7"/>
      <c r="G34" s="7"/>
      <c r="H34" s="7"/>
      <c r="L34" s="29">
        <f t="shared" si="14"/>
        <v>0</v>
      </c>
      <c r="M34" s="29">
        <f t="shared" si="15"/>
        <v>0</v>
      </c>
      <c r="N34" s="42">
        <v>720.9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08" t="str">
        <f>+'Maq.A- CH.Aut-Maq B'!B34</f>
        <v>SNR: 1º Cuota $ 2.000 pagadera el 30/04/2016 y 2º Cuota $ 2.000 pagadera el 30/10/2016</v>
      </c>
      <c r="B35" s="108"/>
      <c r="C35" s="108"/>
      <c r="D35" s="108"/>
      <c r="E35" s="108"/>
      <c r="F35" s="108"/>
      <c r="G35" s="55"/>
      <c r="H35" s="55"/>
      <c r="J35" s="108" t="str">
        <f>+A35</f>
        <v>SNR: 1º Cuota $ 2.000 pagadera el 30/04/2016 y 2º Cuota $ 2.000 pagadera el 30/10/2016</v>
      </c>
      <c r="K35" s="108"/>
      <c r="L35" s="108"/>
      <c r="M35" s="108"/>
      <c r="N35" s="108"/>
      <c r="O35" s="108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2" workbookViewId="0">
      <selection activeCell="K7" sqref="K7"/>
    </sheetView>
  </sheetViews>
  <sheetFormatPr baseColWidth="10" defaultRowHeight="12.75"/>
  <cols>
    <col min="1" max="4" width="7.7109375" customWidth="1"/>
    <col min="5" max="5" width="7.7109375" style="2" customWidth="1"/>
    <col min="6" max="6" width="9.570312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9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8" t="s">
        <v>42</v>
      </c>
      <c r="J2" s="68" t="s">
        <v>42</v>
      </c>
    </row>
    <row r="3" spans="1:26" ht="13.5" thickBot="1">
      <c r="A3" s="27" t="s">
        <v>27</v>
      </c>
      <c r="R3" s="27" t="s">
        <v>39</v>
      </c>
    </row>
    <row r="4" spans="1:26" ht="16.5" thickBot="1">
      <c r="A4" s="3" t="s">
        <v>12</v>
      </c>
      <c r="E4" s="4"/>
      <c r="F4" s="69" t="str">
        <f>+'Maq.A- CH.Aut-Maq B'!H3</f>
        <v>DICIEMBRE/2016</v>
      </c>
      <c r="G4" s="72"/>
      <c r="H4" s="74"/>
      <c r="I4" s="5"/>
      <c r="J4" s="3" t="s">
        <v>13</v>
      </c>
      <c r="N4" s="4"/>
      <c r="O4" s="69" t="str">
        <f>+F4</f>
        <v>DICIEMBRE/2016</v>
      </c>
      <c r="P4" s="72"/>
      <c r="Q4" s="74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E5" s="44"/>
      <c r="N5" s="44"/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59" t="s">
        <v>2</v>
      </c>
      <c r="B6" s="60" t="s">
        <v>1</v>
      </c>
      <c r="C6" s="61" t="s">
        <v>3</v>
      </c>
      <c r="D6" s="60" t="s">
        <v>4</v>
      </c>
      <c r="E6" s="60" t="s">
        <v>49</v>
      </c>
      <c r="F6" s="60" t="s">
        <v>5</v>
      </c>
      <c r="G6" s="60" t="s">
        <v>40</v>
      </c>
      <c r="H6" s="62" t="s">
        <v>41</v>
      </c>
      <c r="I6" s="15"/>
      <c r="J6" s="59" t="s">
        <v>2</v>
      </c>
      <c r="K6" s="60" t="s">
        <v>1</v>
      </c>
      <c r="L6" s="61" t="s">
        <v>3</v>
      </c>
      <c r="M6" s="60" t="s">
        <v>4</v>
      </c>
      <c r="N6" s="60" t="s">
        <v>49</v>
      </c>
      <c r="O6" s="60" t="s">
        <v>5</v>
      </c>
      <c r="P6" s="60" t="s">
        <v>40</v>
      </c>
      <c r="Q6" s="62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49" customFormat="1" ht="17.100000000000001" customHeight="1">
      <c r="A7" s="48" t="s">
        <v>6</v>
      </c>
      <c r="B7" s="42">
        <f>8102.69*1.28+250</f>
        <v>10621.4432</v>
      </c>
      <c r="C7" s="42">
        <f>B7*20/100</f>
        <v>2124.2886400000002</v>
      </c>
      <c r="D7" s="42">
        <f>1354.93*1.28</f>
        <v>1734.3104000000001</v>
      </c>
      <c r="E7" s="30">
        <v>922.75</v>
      </c>
      <c r="F7" s="45">
        <f>SUM(B7:E7)</f>
        <v>15402.792240000001</v>
      </c>
      <c r="G7" s="30">
        <f>F7/200*1.5</f>
        <v>115.5209418</v>
      </c>
      <c r="H7" s="63">
        <f>F7/200*2</f>
        <v>154.02792239999999</v>
      </c>
      <c r="I7" s="23"/>
      <c r="J7" s="48" t="s">
        <v>6</v>
      </c>
      <c r="K7" s="42">
        <f>7975.25*1.28+250</f>
        <v>10458.32</v>
      </c>
      <c r="L7" s="42">
        <f>K7*20/100</f>
        <v>2091.6639999999998</v>
      </c>
      <c r="M7" s="42">
        <f>1331.55*1.28</f>
        <v>1704.384</v>
      </c>
      <c r="N7" s="30">
        <v>922.75</v>
      </c>
      <c r="O7" s="45">
        <f>SUM(K7:N7)</f>
        <v>15177.118</v>
      </c>
      <c r="P7" s="30">
        <f>O7/200*1.5</f>
        <v>113.82838500000001</v>
      </c>
      <c r="Q7" s="63">
        <f>O7/200*2</f>
        <v>151.77118000000002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10780.764847999999</v>
      </c>
      <c r="C8" s="42">
        <f t="shared" ref="C8:C32" si="0">B8*20/100</f>
        <v>2156.1529695999998</v>
      </c>
      <c r="D8" s="42">
        <f>+$D$7+$D$7*0.015*A8</f>
        <v>1760.3250560000001</v>
      </c>
      <c r="E8" s="40">
        <f>($E$7*1.5%*A8)+$E$7</f>
        <v>936.59124999999995</v>
      </c>
      <c r="F8" s="45">
        <f t="shared" ref="F8:F32" si="1">SUM(B8:E8)</f>
        <v>15633.834123599998</v>
      </c>
      <c r="G8" s="30">
        <f t="shared" ref="G8:G32" si="2">F8/200*1.5</f>
        <v>117.25375592699999</v>
      </c>
      <c r="H8" s="63">
        <f t="shared" ref="H8:H32" si="3">F8/200*2</f>
        <v>156.33834123599999</v>
      </c>
      <c r="I8" s="16"/>
      <c r="J8" s="35">
        <v>1</v>
      </c>
      <c r="K8" s="29">
        <f>($K$7*1.5%*J8)+$K$7</f>
        <v>10615.194799999999</v>
      </c>
      <c r="L8" s="42">
        <f t="shared" ref="L8:L32" si="4">K8*20/100</f>
        <v>2123.0389599999999</v>
      </c>
      <c r="M8" s="42">
        <f>+$M$7+$M$7*0.015*J8</f>
        <v>1729.94976</v>
      </c>
      <c r="N8" s="40">
        <f>($E$7*1.5%*J8)+$E$7</f>
        <v>936.59124999999995</v>
      </c>
      <c r="O8" s="45">
        <f t="shared" ref="O8:O32" si="5">SUM(K8:N8)</f>
        <v>15404.774769999998</v>
      </c>
      <c r="P8" s="30">
        <f t="shared" ref="P8:P32" si="6">O8/200*1.5</f>
        <v>115.53581077499999</v>
      </c>
      <c r="Q8" s="63">
        <f t="shared" ref="Q8:Q32" si="7">O8/200*2</f>
        <v>154.04774769999997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10940.086496</v>
      </c>
      <c r="C9" s="42">
        <f t="shared" si="0"/>
        <v>2188.0172992000003</v>
      </c>
      <c r="D9" s="42">
        <f t="shared" ref="D9:D32" si="9">+$D$7+$D$7*0.015*A9</f>
        <v>1786.339712</v>
      </c>
      <c r="E9" s="40">
        <f t="shared" ref="E9:E32" si="10">($E$7*1.5%*A9)+$E$7</f>
        <v>950.4325</v>
      </c>
      <c r="F9" s="45">
        <f t="shared" si="1"/>
        <v>15864.876007200002</v>
      </c>
      <c r="G9" s="30">
        <f t="shared" si="2"/>
        <v>118.98657005400001</v>
      </c>
      <c r="H9" s="63">
        <f t="shared" si="3"/>
        <v>158.64876007200002</v>
      </c>
      <c r="I9" s="16"/>
      <c r="J9" s="35">
        <v>2</v>
      </c>
      <c r="K9" s="29">
        <f t="shared" ref="K9:K32" si="11">($K$7*1.5%*J9)+$K$7</f>
        <v>10772.069599999999</v>
      </c>
      <c r="L9" s="42">
        <f t="shared" si="4"/>
        <v>2154.41392</v>
      </c>
      <c r="M9" s="42">
        <f t="shared" ref="M9:M32" si="12">+$M$7+$M$7*0.015*J9</f>
        <v>1755.5155199999999</v>
      </c>
      <c r="N9" s="40">
        <f t="shared" ref="N9:N32" si="13">($E$7*1.5%*J9)+$E$7</f>
        <v>950.4325</v>
      </c>
      <c r="O9" s="45">
        <f t="shared" si="5"/>
        <v>15632.43154</v>
      </c>
      <c r="P9" s="30">
        <f t="shared" si="6"/>
        <v>117.24323654999999</v>
      </c>
      <c r="Q9" s="63">
        <f t="shared" si="7"/>
        <v>156.32431539999999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11099.408143999999</v>
      </c>
      <c r="C10" s="42">
        <f t="shared" si="0"/>
        <v>2219.8816287999998</v>
      </c>
      <c r="D10" s="42">
        <f t="shared" si="9"/>
        <v>1812.354368</v>
      </c>
      <c r="E10" s="40">
        <f t="shared" si="10"/>
        <v>964.27374999999995</v>
      </c>
      <c r="F10" s="45">
        <f t="shared" si="1"/>
        <v>16095.917890799999</v>
      </c>
      <c r="G10" s="30">
        <f t="shared" si="2"/>
        <v>120.71938418099998</v>
      </c>
      <c r="H10" s="63">
        <f t="shared" si="3"/>
        <v>160.95917890799998</v>
      </c>
      <c r="I10" s="16"/>
      <c r="J10" s="35">
        <v>3</v>
      </c>
      <c r="K10" s="29">
        <f t="shared" si="11"/>
        <v>10928.9444</v>
      </c>
      <c r="L10" s="42">
        <f t="shared" si="4"/>
        <v>2185.7888800000001</v>
      </c>
      <c r="M10" s="42">
        <f t="shared" si="12"/>
        <v>1781.0812800000001</v>
      </c>
      <c r="N10" s="40">
        <f t="shared" si="13"/>
        <v>964.27374999999995</v>
      </c>
      <c r="O10" s="45">
        <f t="shared" si="5"/>
        <v>15860.088310000001</v>
      </c>
      <c r="P10" s="30">
        <f t="shared" si="6"/>
        <v>118.950662325</v>
      </c>
      <c r="Q10" s="63">
        <f t="shared" si="7"/>
        <v>158.6008831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11258.729792</v>
      </c>
      <c r="C11" s="42">
        <f t="shared" si="0"/>
        <v>2251.7459583999998</v>
      </c>
      <c r="D11" s="42">
        <f t="shared" si="9"/>
        <v>1838.3690240000001</v>
      </c>
      <c r="E11" s="40">
        <f t="shared" si="10"/>
        <v>978.11500000000001</v>
      </c>
      <c r="F11" s="45">
        <f t="shared" si="1"/>
        <v>16326.9597744</v>
      </c>
      <c r="G11" s="30">
        <f t="shared" si="2"/>
        <v>122.45219830800001</v>
      </c>
      <c r="H11" s="63">
        <f t="shared" si="3"/>
        <v>163.26959774400001</v>
      </c>
      <c r="I11" s="16"/>
      <c r="J11" s="35">
        <v>4</v>
      </c>
      <c r="K11" s="29">
        <f t="shared" si="11"/>
        <v>11085.8192</v>
      </c>
      <c r="L11" s="42">
        <f t="shared" si="4"/>
        <v>2217.1638399999997</v>
      </c>
      <c r="M11" s="42">
        <f t="shared" si="12"/>
        <v>1806.6470400000001</v>
      </c>
      <c r="N11" s="40">
        <f t="shared" si="13"/>
        <v>978.11500000000001</v>
      </c>
      <c r="O11" s="45">
        <f t="shared" si="5"/>
        <v>16087.745079999999</v>
      </c>
      <c r="P11" s="30">
        <f t="shared" si="6"/>
        <v>120.65808809999999</v>
      </c>
      <c r="Q11" s="63">
        <f t="shared" si="7"/>
        <v>160.87745079999999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11418.051439999999</v>
      </c>
      <c r="C12" s="42">
        <f t="shared" si="0"/>
        <v>2283.6102879999999</v>
      </c>
      <c r="D12" s="42">
        <f t="shared" si="9"/>
        <v>1864.3836800000001</v>
      </c>
      <c r="E12" s="40">
        <f t="shared" si="10"/>
        <v>991.95624999999995</v>
      </c>
      <c r="F12" s="45">
        <f t="shared" si="1"/>
        <v>16558.001658000001</v>
      </c>
      <c r="G12" s="30">
        <f t="shared" si="2"/>
        <v>124.185012435</v>
      </c>
      <c r="H12" s="63">
        <f t="shared" si="3"/>
        <v>165.58001658000001</v>
      </c>
      <c r="I12" s="16"/>
      <c r="J12" s="35">
        <v>5</v>
      </c>
      <c r="K12" s="29">
        <f t="shared" si="11"/>
        <v>11242.694</v>
      </c>
      <c r="L12" s="42">
        <f t="shared" si="4"/>
        <v>2248.5388000000003</v>
      </c>
      <c r="M12" s="42">
        <f t="shared" si="12"/>
        <v>1832.2128</v>
      </c>
      <c r="N12" s="40">
        <f t="shared" si="13"/>
        <v>991.95624999999995</v>
      </c>
      <c r="O12" s="45">
        <f t="shared" si="5"/>
        <v>16315.401849999998</v>
      </c>
      <c r="P12" s="30">
        <f t="shared" si="6"/>
        <v>122.36551387499998</v>
      </c>
      <c r="Q12" s="63">
        <f t="shared" si="7"/>
        <v>163.15401849999998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11577.373088</v>
      </c>
      <c r="C13" s="42">
        <f t="shared" si="0"/>
        <v>2315.4746175999999</v>
      </c>
      <c r="D13" s="42">
        <f t="shared" si="9"/>
        <v>1890.398336</v>
      </c>
      <c r="E13" s="40">
        <f t="shared" si="10"/>
        <v>1005.7975</v>
      </c>
      <c r="F13" s="45">
        <f t="shared" si="1"/>
        <v>16789.0435416</v>
      </c>
      <c r="G13" s="30">
        <f t="shared" si="2"/>
        <v>125.917826562</v>
      </c>
      <c r="H13" s="63">
        <f t="shared" si="3"/>
        <v>167.890435416</v>
      </c>
      <c r="I13" s="16"/>
      <c r="J13" s="35">
        <v>6</v>
      </c>
      <c r="K13" s="29">
        <f t="shared" si="11"/>
        <v>11399.568799999999</v>
      </c>
      <c r="L13" s="42">
        <f t="shared" si="4"/>
        <v>2279.9137599999999</v>
      </c>
      <c r="M13" s="42">
        <f t="shared" si="12"/>
        <v>1857.77856</v>
      </c>
      <c r="N13" s="40">
        <f t="shared" si="13"/>
        <v>1005.7975</v>
      </c>
      <c r="O13" s="45">
        <f t="shared" si="5"/>
        <v>16543.05862</v>
      </c>
      <c r="P13" s="30">
        <f t="shared" si="6"/>
        <v>124.07293965</v>
      </c>
      <c r="Q13" s="63">
        <f t="shared" si="7"/>
        <v>165.43058619999999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11736.694735999999</v>
      </c>
      <c r="C14" s="42">
        <f t="shared" si="0"/>
        <v>2347.3389471999999</v>
      </c>
      <c r="D14" s="42">
        <f t="shared" si="9"/>
        <v>1916.412992</v>
      </c>
      <c r="E14" s="40">
        <f t="shared" si="10"/>
        <v>1019.63875</v>
      </c>
      <c r="F14" s="45">
        <f t="shared" si="1"/>
        <v>17020.085425199999</v>
      </c>
      <c r="G14" s="30">
        <f t="shared" si="2"/>
        <v>127.650640689</v>
      </c>
      <c r="H14" s="63">
        <f t="shared" si="3"/>
        <v>170.200854252</v>
      </c>
      <c r="I14" s="16"/>
      <c r="J14" s="35">
        <v>7</v>
      </c>
      <c r="K14" s="29">
        <f t="shared" si="11"/>
        <v>11556.443599999999</v>
      </c>
      <c r="L14" s="42">
        <f t="shared" si="4"/>
        <v>2311.2887199999996</v>
      </c>
      <c r="M14" s="42">
        <f t="shared" si="12"/>
        <v>1883.3443199999999</v>
      </c>
      <c r="N14" s="40">
        <f t="shared" si="13"/>
        <v>1019.63875</v>
      </c>
      <c r="O14" s="45">
        <f t="shared" si="5"/>
        <v>16770.715389999998</v>
      </c>
      <c r="P14" s="30">
        <f t="shared" si="6"/>
        <v>125.78036542499999</v>
      </c>
      <c r="Q14" s="63">
        <f t="shared" si="7"/>
        <v>167.70715389999998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11896.016383999999</v>
      </c>
      <c r="C15" s="42">
        <f t="shared" si="0"/>
        <v>2379.2032767999999</v>
      </c>
      <c r="D15" s="42">
        <f t="shared" si="9"/>
        <v>1942.4276480000001</v>
      </c>
      <c r="E15" s="40">
        <f t="shared" si="10"/>
        <v>1033.48</v>
      </c>
      <c r="F15" s="45">
        <f t="shared" si="1"/>
        <v>17251.127308799998</v>
      </c>
      <c r="G15" s="30">
        <f t="shared" si="2"/>
        <v>129.38345481599998</v>
      </c>
      <c r="H15" s="63">
        <f t="shared" si="3"/>
        <v>172.51127308799997</v>
      </c>
      <c r="I15" s="16"/>
      <c r="J15" s="35">
        <v>8</v>
      </c>
      <c r="K15" s="29">
        <f t="shared" si="11"/>
        <v>11713.3184</v>
      </c>
      <c r="L15" s="42">
        <f t="shared" si="4"/>
        <v>2342.6636800000001</v>
      </c>
      <c r="M15" s="42">
        <f t="shared" si="12"/>
        <v>1908.9100800000001</v>
      </c>
      <c r="N15" s="40">
        <f t="shared" si="13"/>
        <v>1033.48</v>
      </c>
      <c r="O15" s="45">
        <f t="shared" si="5"/>
        <v>16998.372159999999</v>
      </c>
      <c r="P15" s="30">
        <f t="shared" si="6"/>
        <v>127.4877912</v>
      </c>
      <c r="Q15" s="63">
        <f t="shared" si="7"/>
        <v>169.9837216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12055.338032</v>
      </c>
      <c r="C16" s="42">
        <f t="shared" si="0"/>
        <v>2411.0676063999999</v>
      </c>
      <c r="D16" s="42">
        <f t="shared" si="9"/>
        <v>1968.4423040000001</v>
      </c>
      <c r="E16" s="40">
        <f t="shared" si="10"/>
        <v>1047.32125</v>
      </c>
      <c r="F16" s="45">
        <f t="shared" si="1"/>
        <v>17482.169192400001</v>
      </c>
      <c r="G16" s="30">
        <f t="shared" si="2"/>
        <v>131.11626894299999</v>
      </c>
      <c r="H16" s="63">
        <f t="shared" si="3"/>
        <v>174.82169192399999</v>
      </c>
      <c r="I16" s="16"/>
      <c r="J16" s="35">
        <v>9</v>
      </c>
      <c r="K16" s="29">
        <f t="shared" si="11"/>
        <v>11870.1932</v>
      </c>
      <c r="L16" s="42">
        <f t="shared" si="4"/>
        <v>2374.0386400000002</v>
      </c>
      <c r="M16" s="42">
        <f t="shared" si="12"/>
        <v>1934.4758400000001</v>
      </c>
      <c r="N16" s="40">
        <f t="shared" si="13"/>
        <v>1047.32125</v>
      </c>
      <c r="O16" s="45">
        <f t="shared" si="5"/>
        <v>17226.02893</v>
      </c>
      <c r="P16" s="30">
        <f t="shared" si="6"/>
        <v>129.19521697499999</v>
      </c>
      <c r="Q16" s="63">
        <f t="shared" si="7"/>
        <v>172.26028930000001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12214.659679999999</v>
      </c>
      <c r="C17" s="42">
        <f t="shared" si="0"/>
        <v>2442.9319359999995</v>
      </c>
      <c r="D17" s="42">
        <f t="shared" si="9"/>
        <v>1994.45696</v>
      </c>
      <c r="E17" s="40">
        <f t="shared" si="10"/>
        <v>1061.1624999999999</v>
      </c>
      <c r="F17" s="45">
        <f t="shared" si="1"/>
        <v>17713.211075999996</v>
      </c>
      <c r="G17" s="30">
        <f t="shared" si="2"/>
        <v>132.84908306999998</v>
      </c>
      <c r="H17" s="63">
        <f t="shared" si="3"/>
        <v>177.13211075999996</v>
      </c>
      <c r="I17" s="16"/>
      <c r="J17" s="35">
        <v>10</v>
      </c>
      <c r="K17" s="29">
        <f t="shared" si="11"/>
        <v>12027.067999999999</v>
      </c>
      <c r="L17" s="42">
        <f t="shared" si="4"/>
        <v>2405.4135999999999</v>
      </c>
      <c r="M17" s="42">
        <f t="shared" si="12"/>
        <v>1960.0416</v>
      </c>
      <c r="N17" s="40">
        <f t="shared" si="13"/>
        <v>1061.1624999999999</v>
      </c>
      <c r="O17" s="45">
        <f t="shared" si="5"/>
        <v>17453.685699999998</v>
      </c>
      <c r="P17" s="30">
        <f t="shared" si="6"/>
        <v>130.90264274999998</v>
      </c>
      <c r="Q17" s="63">
        <f t="shared" si="7"/>
        <v>174.53685699999997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12373.981328</v>
      </c>
      <c r="C18" s="42">
        <f t="shared" si="0"/>
        <v>2474.7962656</v>
      </c>
      <c r="D18" s="42">
        <f t="shared" si="9"/>
        <v>2020.471616</v>
      </c>
      <c r="E18" s="40">
        <f t="shared" si="10"/>
        <v>1075.0037500000001</v>
      </c>
      <c r="F18" s="45">
        <f t="shared" si="1"/>
        <v>17944.252959599999</v>
      </c>
      <c r="G18" s="30">
        <f t="shared" si="2"/>
        <v>134.58189719699999</v>
      </c>
      <c r="H18" s="63">
        <f t="shared" si="3"/>
        <v>179.44252959599999</v>
      </c>
      <c r="I18" s="16"/>
      <c r="J18" s="35">
        <v>11</v>
      </c>
      <c r="K18" s="29">
        <f t="shared" si="11"/>
        <v>12183.942799999999</v>
      </c>
      <c r="L18" s="42">
        <f t="shared" si="4"/>
        <v>2436.7885599999995</v>
      </c>
      <c r="M18" s="42">
        <f t="shared" si="12"/>
        <v>1985.60736</v>
      </c>
      <c r="N18" s="40">
        <f t="shared" si="13"/>
        <v>1075.0037500000001</v>
      </c>
      <c r="O18" s="45">
        <f t="shared" si="5"/>
        <v>17681.34247</v>
      </c>
      <c r="P18" s="30">
        <f t="shared" si="6"/>
        <v>132.61006852499997</v>
      </c>
      <c r="Q18" s="63">
        <f t="shared" si="7"/>
        <v>176.81342469999998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12533.302975999999</v>
      </c>
      <c r="C19" s="42">
        <f t="shared" si="0"/>
        <v>2506.6605952</v>
      </c>
      <c r="D19" s="42">
        <f t="shared" si="9"/>
        <v>2046.4862720000001</v>
      </c>
      <c r="E19" s="40">
        <f t="shared" si="10"/>
        <v>1088.845</v>
      </c>
      <c r="F19" s="45">
        <f t="shared" si="1"/>
        <v>18175.294843199998</v>
      </c>
      <c r="G19" s="30">
        <f t="shared" si="2"/>
        <v>136.31471132399997</v>
      </c>
      <c r="H19" s="63">
        <f t="shared" si="3"/>
        <v>181.75294843199998</v>
      </c>
      <c r="I19" s="16"/>
      <c r="J19" s="35">
        <v>12</v>
      </c>
      <c r="K19" s="29">
        <f t="shared" si="11"/>
        <v>12340.8176</v>
      </c>
      <c r="L19" s="42">
        <f t="shared" si="4"/>
        <v>2468.1635200000001</v>
      </c>
      <c r="M19" s="42">
        <f t="shared" si="12"/>
        <v>2011.1731199999999</v>
      </c>
      <c r="N19" s="40">
        <f t="shared" si="13"/>
        <v>1088.845</v>
      </c>
      <c r="O19" s="45">
        <f t="shared" si="5"/>
        <v>17908.999240000001</v>
      </c>
      <c r="P19" s="30">
        <f t="shared" si="6"/>
        <v>134.31749429999999</v>
      </c>
      <c r="Q19" s="63">
        <f t="shared" si="7"/>
        <v>179.0899924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12692.624624</v>
      </c>
      <c r="C20" s="42">
        <f t="shared" si="0"/>
        <v>2538.5249248</v>
      </c>
      <c r="D20" s="42">
        <f t="shared" si="9"/>
        <v>2072.5009279999999</v>
      </c>
      <c r="E20" s="40">
        <f t="shared" si="10"/>
        <v>1102.68625</v>
      </c>
      <c r="F20" s="45">
        <f t="shared" si="1"/>
        <v>18406.3367268</v>
      </c>
      <c r="G20" s="30">
        <f t="shared" si="2"/>
        <v>138.04752545100001</v>
      </c>
      <c r="H20" s="63">
        <f t="shared" si="3"/>
        <v>184.06336726800001</v>
      </c>
      <c r="I20" s="16"/>
      <c r="J20" s="35">
        <v>13</v>
      </c>
      <c r="K20" s="29">
        <f t="shared" si="11"/>
        <v>12497.6924</v>
      </c>
      <c r="L20" s="42">
        <f t="shared" si="4"/>
        <v>2499.5384800000002</v>
      </c>
      <c r="M20" s="42">
        <f t="shared" si="12"/>
        <v>2036.7388800000001</v>
      </c>
      <c r="N20" s="40">
        <f t="shared" si="13"/>
        <v>1102.68625</v>
      </c>
      <c r="O20" s="45">
        <f t="shared" si="5"/>
        <v>18136.656009999999</v>
      </c>
      <c r="P20" s="30">
        <f t="shared" si="6"/>
        <v>136.02492007499998</v>
      </c>
      <c r="Q20" s="63">
        <f t="shared" si="7"/>
        <v>181.36656009999999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12851.946271999999</v>
      </c>
      <c r="C21" s="42">
        <f t="shared" si="0"/>
        <v>2570.3892544</v>
      </c>
      <c r="D21" s="42">
        <f t="shared" si="9"/>
        <v>2098.5155840000002</v>
      </c>
      <c r="E21" s="40">
        <f t="shared" si="10"/>
        <v>1116.5274999999999</v>
      </c>
      <c r="F21" s="45">
        <f t="shared" si="1"/>
        <v>18637.378610399999</v>
      </c>
      <c r="G21" s="30">
        <f t="shared" si="2"/>
        <v>139.780339578</v>
      </c>
      <c r="H21" s="63">
        <f t="shared" si="3"/>
        <v>186.373786104</v>
      </c>
      <c r="I21" s="16"/>
      <c r="J21" s="35">
        <v>14</v>
      </c>
      <c r="K21" s="29">
        <f t="shared" si="11"/>
        <v>12654.5672</v>
      </c>
      <c r="L21" s="42">
        <f t="shared" si="4"/>
        <v>2530.9134399999998</v>
      </c>
      <c r="M21" s="42">
        <f t="shared" si="12"/>
        <v>2062.3046399999998</v>
      </c>
      <c r="N21" s="40">
        <f t="shared" si="13"/>
        <v>1116.5274999999999</v>
      </c>
      <c r="O21" s="45">
        <f t="shared" si="5"/>
        <v>18364.31278</v>
      </c>
      <c r="P21" s="30">
        <f t="shared" si="6"/>
        <v>137.73234585</v>
      </c>
      <c r="Q21" s="63">
        <f t="shared" si="7"/>
        <v>183.6431278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13011.267919999998</v>
      </c>
      <c r="C22" s="42">
        <f t="shared" si="0"/>
        <v>2602.2535839999996</v>
      </c>
      <c r="D22" s="42">
        <f t="shared" si="9"/>
        <v>2124.53024</v>
      </c>
      <c r="E22" s="40">
        <f t="shared" si="10"/>
        <v>1130.3687500000001</v>
      </c>
      <c r="F22" s="45">
        <f t="shared" si="1"/>
        <v>18868.420493999998</v>
      </c>
      <c r="G22" s="30">
        <f t="shared" si="2"/>
        <v>141.51315370499998</v>
      </c>
      <c r="H22" s="63">
        <f t="shared" si="3"/>
        <v>188.68420493999997</v>
      </c>
      <c r="I22" s="16"/>
      <c r="J22" s="35">
        <v>15</v>
      </c>
      <c r="K22" s="29">
        <f t="shared" si="11"/>
        <v>12811.441999999999</v>
      </c>
      <c r="L22" s="42">
        <f t="shared" si="4"/>
        <v>2562.2883999999995</v>
      </c>
      <c r="M22" s="42">
        <f t="shared" si="12"/>
        <v>2087.8703999999998</v>
      </c>
      <c r="N22" s="40">
        <f t="shared" si="13"/>
        <v>1130.3687500000001</v>
      </c>
      <c r="O22" s="45">
        <f t="shared" si="5"/>
        <v>18591.969550000002</v>
      </c>
      <c r="P22" s="30">
        <f t="shared" si="6"/>
        <v>139.43977162500002</v>
      </c>
      <c r="Q22" s="63">
        <f t="shared" si="7"/>
        <v>185.91969550000002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13170.589567999999</v>
      </c>
      <c r="C23" s="42">
        <f t="shared" si="0"/>
        <v>2634.1179135999996</v>
      </c>
      <c r="D23" s="42">
        <f t="shared" si="9"/>
        <v>2150.5448959999999</v>
      </c>
      <c r="E23" s="40">
        <f t="shared" si="10"/>
        <v>1144.21</v>
      </c>
      <c r="F23" s="45">
        <f t="shared" si="1"/>
        <v>19099.462377599997</v>
      </c>
      <c r="G23" s="30">
        <f t="shared" si="2"/>
        <v>143.24596783199996</v>
      </c>
      <c r="H23" s="63">
        <f t="shared" si="3"/>
        <v>190.99462377599997</v>
      </c>
      <c r="I23" s="16"/>
      <c r="J23" s="35">
        <v>16</v>
      </c>
      <c r="K23" s="29">
        <f t="shared" si="11"/>
        <v>12968.316800000001</v>
      </c>
      <c r="L23" s="42">
        <f t="shared" si="4"/>
        <v>2593.66336</v>
      </c>
      <c r="M23" s="42">
        <f t="shared" si="12"/>
        <v>2113.4361600000002</v>
      </c>
      <c r="N23" s="40">
        <f t="shared" si="13"/>
        <v>1144.21</v>
      </c>
      <c r="O23" s="45">
        <f t="shared" si="5"/>
        <v>18819.626319999999</v>
      </c>
      <c r="P23" s="30">
        <f t="shared" si="6"/>
        <v>141.14719740000001</v>
      </c>
      <c r="Q23" s="63">
        <f t="shared" si="7"/>
        <v>188.1962632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13329.911216</v>
      </c>
      <c r="C24" s="42">
        <f t="shared" si="0"/>
        <v>2665.9822432000005</v>
      </c>
      <c r="D24" s="42">
        <f t="shared" si="9"/>
        <v>2176.5595520000002</v>
      </c>
      <c r="E24" s="40">
        <f t="shared" si="10"/>
        <v>1158.05125</v>
      </c>
      <c r="F24" s="45">
        <f t="shared" si="1"/>
        <v>19330.5042612</v>
      </c>
      <c r="G24" s="30">
        <f t="shared" si="2"/>
        <v>144.978781959</v>
      </c>
      <c r="H24" s="63">
        <f t="shared" si="3"/>
        <v>193.30504261199999</v>
      </c>
      <c r="I24" s="16"/>
      <c r="J24" s="35">
        <v>17</v>
      </c>
      <c r="K24" s="29">
        <f t="shared" si="11"/>
        <v>13125.1916</v>
      </c>
      <c r="L24" s="42">
        <f t="shared" si="4"/>
        <v>2625.0383200000001</v>
      </c>
      <c r="M24" s="42">
        <f t="shared" si="12"/>
        <v>2139.0019200000002</v>
      </c>
      <c r="N24" s="40">
        <f t="shared" si="13"/>
        <v>1158.05125</v>
      </c>
      <c r="O24" s="45">
        <f t="shared" si="5"/>
        <v>19047.283090000001</v>
      </c>
      <c r="P24" s="30">
        <f t="shared" si="6"/>
        <v>142.85462317500003</v>
      </c>
      <c r="Q24" s="63">
        <f t="shared" si="7"/>
        <v>190.47283090000002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13489.232864</v>
      </c>
      <c r="C25" s="42">
        <f t="shared" si="0"/>
        <v>2697.8465727999996</v>
      </c>
      <c r="D25" s="42">
        <f t="shared" si="9"/>
        <v>2202.574208</v>
      </c>
      <c r="E25" s="40">
        <f t="shared" si="10"/>
        <v>1171.8924999999999</v>
      </c>
      <c r="F25" s="45">
        <f t="shared" si="1"/>
        <v>19561.546144799999</v>
      </c>
      <c r="G25" s="30">
        <f t="shared" si="2"/>
        <v>146.71159608599999</v>
      </c>
      <c r="H25" s="63">
        <f t="shared" si="3"/>
        <v>195.61546144799999</v>
      </c>
      <c r="I25" s="16"/>
      <c r="J25" s="35">
        <v>18</v>
      </c>
      <c r="K25" s="29">
        <f t="shared" si="11"/>
        <v>13282.0664</v>
      </c>
      <c r="L25" s="42">
        <f t="shared" si="4"/>
        <v>2656.4132799999998</v>
      </c>
      <c r="M25" s="42">
        <f t="shared" si="12"/>
        <v>2164.5676800000001</v>
      </c>
      <c r="N25" s="40">
        <f t="shared" si="13"/>
        <v>1171.8924999999999</v>
      </c>
      <c r="O25" s="45">
        <f t="shared" si="5"/>
        <v>19274.939859999999</v>
      </c>
      <c r="P25" s="30">
        <f t="shared" si="6"/>
        <v>144.56204894999999</v>
      </c>
      <c r="Q25" s="63">
        <f t="shared" si="7"/>
        <v>192.74939859999998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13648.554511999999</v>
      </c>
      <c r="C26" s="42">
        <f t="shared" si="0"/>
        <v>2729.7109024000001</v>
      </c>
      <c r="D26" s="42">
        <f t="shared" si="9"/>
        <v>2228.5888640000003</v>
      </c>
      <c r="E26" s="40">
        <f t="shared" si="10"/>
        <v>1185.7337499999999</v>
      </c>
      <c r="F26" s="45">
        <f t="shared" si="1"/>
        <v>19792.588028399998</v>
      </c>
      <c r="G26" s="30">
        <f t="shared" si="2"/>
        <v>148.444410213</v>
      </c>
      <c r="H26" s="63">
        <f t="shared" si="3"/>
        <v>197.92588028399999</v>
      </c>
      <c r="I26" s="16"/>
      <c r="J26" s="35">
        <v>19</v>
      </c>
      <c r="K26" s="29">
        <f t="shared" si="11"/>
        <v>13438.941199999999</v>
      </c>
      <c r="L26" s="42">
        <f t="shared" si="4"/>
        <v>2687.7882399999999</v>
      </c>
      <c r="M26" s="42">
        <f t="shared" si="12"/>
        <v>2190.1334400000001</v>
      </c>
      <c r="N26" s="40">
        <f t="shared" si="13"/>
        <v>1185.7337499999999</v>
      </c>
      <c r="O26" s="45">
        <f t="shared" si="5"/>
        <v>19502.59663</v>
      </c>
      <c r="P26" s="30">
        <f t="shared" si="6"/>
        <v>146.26947472500001</v>
      </c>
      <c r="Q26" s="63">
        <f t="shared" si="7"/>
        <v>195.02596629999999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13807.87616</v>
      </c>
      <c r="C27" s="42">
        <f t="shared" si="0"/>
        <v>2761.5752320000001</v>
      </c>
      <c r="D27" s="42">
        <f t="shared" si="9"/>
        <v>2254.6035200000001</v>
      </c>
      <c r="E27" s="40">
        <f t="shared" si="10"/>
        <v>1199.575</v>
      </c>
      <c r="F27" s="45">
        <f t="shared" si="1"/>
        <v>20023.629912</v>
      </c>
      <c r="G27" s="30">
        <f t="shared" si="2"/>
        <v>150.17722434000001</v>
      </c>
      <c r="H27" s="63">
        <f t="shared" si="3"/>
        <v>200.23629912000001</v>
      </c>
      <c r="I27" s="16"/>
      <c r="J27" s="35">
        <v>20</v>
      </c>
      <c r="K27" s="29">
        <f t="shared" si="11"/>
        <v>13595.815999999999</v>
      </c>
      <c r="L27" s="42">
        <f t="shared" si="4"/>
        <v>2719.1631999999995</v>
      </c>
      <c r="M27" s="42">
        <f t="shared" si="12"/>
        <v>2215.6992</v>
      </c>
      <c r="N27" s="40">
        <f t="shared" si="13"/>
        <v>1199.575</v>
      </c>
      <c r="O27" s="45">
        <f t="shared" si="5"/>
        <v>19730.253399999998</v>
      </c>
      <c r="P27" s="30">
        <f t="shared" si="6"/>
        <v>147.9769005</v>
      </c>
      <c r="Q27" s="63">
        <f t="shared" si="7"/>
        <v>197.30253399999998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13967.197807999999</v>
      </c>
      <c r="C28" s="42">
        <f t="shared" si="0"/>
        <v>2793.4395616000002</v>
      </c>
      <c r="D28" s="42">
        <f t="shared" si="9"/>
        <v>2280.6181759999999</v>
      </c>
      <c r="E28" s="40">
        <f t="shared" si="10"/>
        <v>1213.41625</v>
      </c>
      <c r="F28" s="45">
        <f t="shared" si="1"/>
        <v>20254.671795599999</v>
      </c>
      <c r="G28" s="30">
        <f t="shared" si="2"/>
        <v>151.91003846699999</v>
      </c>
      <c r="H28" s="63">
        <f t="shared" si="3"/>
        <v>202.54671795599998</v>
      </c>
      <c r="I28" s="16"/>
      <c r="J28" s="35">
        <v>21</v>
      </c>
      <c r="K28" s="29">
        <f t="shared" si="11"/>
        <v>13752.6908</v>
      </c>
      <c r="L28" s="42">
        <f t="shared" si="4"/>
        <v>2750.5381600000001</v>
      </c>
      <c r="M28" s="42">
        <f t="shared" si="12"/>
        <v>2241.26496</v>
      </c>
      <c r="N28" s="40">
        <f t="shared" si="13"/>
        <v>1213.41625</v>
      </c>
      <c r="O28" s="45">
        <f t="shared" si="5"/>
        <v>19957.910169999999</v>
      </c>
      <c r="P28" s="30">
        <f t="shared" si="6"/>
        <v>149.68432627499999</v>
      </c>
      <c r="Q28" s="63">
        <f t="shared" si="7"/>
        <v>199.5791017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14126.519455999998</v>
      </c>
      <c r="C29" s="42">
        <f t="shared" si="0"/>
        <v>2825.3038911999993</v>
      </c>
      <c r="D29" s="42">
        <f t="shared" si="9"/>
        <v>2306.6328320000002</v>
      </c>
      <c r="E29" s="40">
        <f t="shared" si="10"/>
        <v>1227.2574999999999</v>
      </c>
      <c r="F29" s="45">
        <f t="shared" si="1"/>
        <v>20485.713679199998</v>
      </c>
      <c r="G29" s="30">
        <f t="shared" si="2"/>
        <v>153.64285259399998</v>
      </c>
      <c r="H29" s="63">
        <f t="shared" si="3"/>
        <v>204.85713679199998</v>
      </c>
      <c r="I29" s="16"/>
      <c r="J29" s="35">
        <v>22</v>
      </c>
      <c r="K29" s="29">
        <f t="shared" si="11"/>
        <v>13909.5656</v>
      </c>
      <c r="L29" s="42">
        <f t="shared" si="4"/>
        <v>2781.9131199999997</v>
      </c>
      <c r="M29" s="42">
        <f t="shared" si="12"/>
        <v>2266.8307199999999</v>
      </c>
      <c r="N29" s="40">
        <f t="shared" si="13"/>
        <v>1227.2574999999999</v>
      </c>
      <c r="O29" s="45">
        <f t="shared" si="5"/>
        <v>20185.566939999997</v>
      </c>
      <c r="P29" s="30">
        <f t="shared" si="6"/>
        <v>151.39175204999998</v>
      </c>
      <c r="Q29" s="63">
        <f t="shared" si="7"/>
        <v>201.85566939999998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14285.841103999999</v>
      </c>
      <c r="C30" s="42">
        <f t="shared" si="0"/>
        <v>2857.1682207999997</v>
      </c>
      <c r="D30" s="42">
        <f t="shared" si="9"/>
        <v>2332.6474880000001</v>
      </c>
      <c r="E30" s="40">
        <f t="shared" si="10"/>
        <v>1241.0987500000001</v>
      </c>
      <c r="F30" s="45">
        <f t="shared" si="1"/>
        <v>20716.755562799997</v>
      </c>
      <c r="G30" s="30">
        <f t="shared" si="2"/>
        <v>155.37566672099999</v>
      </c>
      <c r="H30" s="63">
        <f t="shared" si="3"/>
        <v>207.16755562799997</v>
      </c>
      <c r="I30" s="16"/>
      <c r="J30" s="35">
        <v>23</v>
      </c>
      <c r="K30" s="29">
        <f t="shared" si="11"/>
        <v>14066.440399999999</v>
      </c>
      <c r="L30" s="42">
        <f t="shared" si="4"/>
        <v>2813.2880799999998</v>
      </c>
      <c r="M30" s="42">
        <f t="shared" si="12"/>
        <v>2292.3964799999999</v>
      </c>
      <c r="N30" s="40">
        <f t="shared" si="13"/>
        <v>1241.0987500000001</v>
      </c>
      <c r="O30" s="45">
        <f t="shared" si="5"/>
        <v>20413.223709999998</v>
      </c>
      <c r="P30" s="30">
        <f t="shared" si="6"/>
        <v>153.099177825</v>
      </c>
      <c r="Q30" s="63">
        <f t="shared" si="7"/>
        <v>204.1322371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14445.162752</v>
      </c>
      <c r="C31" s="42">
        <f t="shared" si="0"/>
        <v>2889.0325504000002</v>
      </c>
      <c r="D31" s="42">
        <f t="shared" si="9"/>
        <v>2358.6621439999999</v>
      </c>
      <c r="E31" s="40">
        <f t="shared" si="10"/>
        <v>1254.94</v>
      </c>
      <c r="F31" s="45">
        <f t="shared" si="1"/>
        <v>20947.797446399996</v>
      </c>
      <c r="G31" s="30">
        <f t="shared" si="2"/>
        <v>157.10848084799997</v>
      </c>
      <c r="H31" s="63">
        <f t="shared" si="3"/>
        <v>209.47797446399997</v>
      </c>
      <c r="I31" s="16"/>
      <c r="J31" s="35">
        <v>24</v>
      </c>
      <c r="K31" s="29">
        <f t="shared" si="11"/>
        <v>14223.315199999999</v>
      </c>
      <c r="L31" s="42">
        <f t="shared" si="4"/>
        <v>2844.6630399999999</v>
      </c>
      <c r="M31" s="42">
        <f t="shared" si="12"/>
        <v>2317.9622399999998</v>
      </c>
      <c r="N31" s="40">
        <f t="shared" si="13"/>
        <v>1254.94</v>
      </c>
      <c r="O31" s="45">
        <f t="shared" si="5"/>
        <v>20640.88048</v>
      </c>
      <c r="P31" s="30">
        <f t="shared" si="6"/>
        <v>154.80660359999999</v>
      </c>
      <c r="Q31" s="63">
        <f t="shared" si="7"/>
        <v>206.40880479999998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14604.484399999999</v>
      </c>
      <c r="C32" s="65">
        <f t="shared" si="0"/>
        <v>2920.8968799999998</v>
      </c>
      <c r="D32" s="65">
        <f t="shared" si="9"/>
        <v>2384.6768000000002</v>
      </c>
      <c r="E32" s="41">
        <f t="shared" si="10"/>
        <v>1268.78125</v>
      </c>
      <c r="F32" s="71">
        <f t="shared" si="1"/>
        <v>21178.839329999999</v>
      </c>
      <c r="G32" s="33">
        <f t="shared" si="2"/>
        <v>158.84129497499998</v>
      </c>
      <c r="H32" s="64">
        <f t="shared" si="3"/>
        <v>211.7883933</v>
      </c>
      <c r="I32" s="111"/>
      <c r="J32" s="36">
        <v>25</v>
      </c>
      <c r="K32" s="32">
        <f t="shared" si="11"/>
        <v>14380.189999999999</v>
      </c>
      <c r="L32" s="65">
        <f t="shared" si="4"/>
        <v>2876.038</v>
      </c>
      <c r="M32" s="65">
        <f t="shared" si="12"/>
        <v>2343.5280000000002</v>
      </c>
      <c r="N32" s="41">
        <f t="shared" si="13"/>
        <v>1268.78125</v>
      </c>
      <c r="O32" s="71">
        <f t="shared" si="5"/>
        <v>20868.537250000001</v>
      </c>
      <c r="P32" s="33">
        <f t="shared" si="6"/>
        <v>156.51402937500001</v>
      </c>
      <c r="Q32" s="64">
        <f t="shared" si="7"/>
        <v>208.6853725</v>
      </c>
      <c r="R32" s="112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C33" s="66">
        <f>B33*19.05%</f>
        <v>0</v>
      </c>
      <c r="F33" s="7"/>
      <c r="G33" s="7"/>
      <c r="H33" s="7"/>
      <c r="L33" s="66">
        <f t="shared" ref="L33:L34" si="14">K33*19.042%</f>
        <v>0</v>
      </c>
      <c r="M33" s="66">
        <f t="shared" ref="M33:M34" si="15">(K33+L33)*19.9934%</f>
        <v>0</v>
      </c>
      <c r="N33" s="66">
        <f>K33*21.2122%</f>
        <v>0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C34" s="29">
        <f>B34*19.05%</f>
        <v>0</v>
      </c>
      <c r="F34" s="7"/>
      <c r="G34" s="7"/>
      <c r="H34" s="7"/>
      <c r="L34" s="29">
        <f t="shared" si="14"/>
        <v>0</v>
      </c>
      <c r="M34" s="29">
        <f t="shared" si="15"/>
        <v>0</v>
      </c>
      <c r="N34" s="29">
        <f>K34*21.2122%</f>
        <v>0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08" t="str">
        <f>+'Maq.A- CH.Aut-Maq B'!B34</f>
        <v>SNR: 1º Cuota $ 2.000 pagadera el 30/04/2016 y 2º Cuota $ 2.000 pagadera el 30/10/2016</v>
      </c>
      <c r="B35" s="108"/>
      <c r="C35" s="108"/>
      <c r="D35" s="108"/>
      <c r="E35" s="108"/>
      <c r="F35" s="108"/>
      <c r="G35" s="55"/>
      <c r="H35" s="55"/>
      <c r="J35" s="108" t="str">
        <f>+A35</f>
        <v>SNR: 1º Cuota $ 2.000 pagadera el 30/04/2016 y 2º Cuota $ 2.000 pagadera el 30/10/2016</v>
      </c>
      <c r="K35" s="108"/>
      <c r="L35" s="108"/>
      <c r="M35" s="108"/>
      <c r="N35" s="108"/>
      <c r="O35" s="108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Interior tapa</vt:lpstr>
      <vt:lpstr>Tapa</vt:lpstr>
      <vt:lpstr>Maq.A- CH.Aut-Maq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Hoja2</vt:lpstr>
      <vt:lpstr>Hoja1</vt:lpstr>
      <vt:lpstr>'Adm A especial. + encargado Cam'!Área_de_impresión</vt:lpstr>
      <vt:lpstr>'Capataces + Adm B Auxiliar'!Área_de_impresión</vt:lpstr>
      <vt:lpstr>'Comp. no Adm + Ayudante de Maq'!Área_de_impresión</vt:lpstr>
      <vt:lpstr>Hoja2!Área_de_impresión</vt:lpstr>
      <vt:lpstr>'Interior tapa'!Área_de_impresión</vt:lpstr>
      <vt:lpstr>'Maq.A- CH.Aut-Maq B'!Área_de_impresión</vt:lpstr>
      <vt:lpstr>'Medio oficial + Ayudante  Mant.'!Área_de_impresión</vt:lpstr>
      <vt:lpstr>'Obrero-portero-sereno-choferes'!Área_de_impresión</vt:lpstr>
      <vt:lpstr>'Peon de Mant. + Oficial de MAnt'!Área_de_impresión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Sebalero</cp:lastModifiedBy>
  <cp:lastPrinted>2016-02-23T12:25:41Z</cp:lastPrinted>
  <dcterms:created xsi:type="dcterms:W3CDTF">2003-01-23T19:18:47Z</dcterms:created>
  <dcterms:modified xsi:type="dcterms:W3CDTF">2016-12-21T18:09:43Z</dcterms:modified>
</cp:coreProperties>
</file>